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75" activeTab="0"/>
  </bookViews>
  <sheets>
    <sheet name="ปก" sheetId="1" r:id="rId1"/>
    <sheet name="ส่วน 1" sheetId="2" r:id="rId2"/>
    <sheet name="คำแถลง" sheetId="3" r:id="rId3"/>
    <sheet name="1 รายจ่าย" sheetId="4" r:id="rId4"/>
    <sheet name="ส่วน 2" sheetId="5" r:id="rId5"/>
    <sheet name="หลักการ" sheetId="6" r:id="rId6"/>
    <sheet name="ส่วน 3" sheetId="7" r:id="rId7"/>
    <sheet name="ประมาณ รับ" sheetId="8" r:id="rId8"/>
    <sheet name="ย แผนงาน" sheetId="9" r:id="rId9"/>
    <sheet name="ตาราง" sheetId="10" r:id="rId10"/>
    <sheet name="ปลัด" sheetId="11" r:id="rId11"/>
    <sheet name="ศึกษา" sheetId="12" r:id="rId12"/>
    <sheet name="คลัง" sheetId="13" r:id="rId13"/>
    <sheet name="ช่าง" sheetId="14" r:id="rId14"/>
    <sheet name="งบกลาง" sheetId="15" r:id="rId15"/>
    <sheet name="อื่น ๆ" sheetId="16" r:id="rId16"/>
    <sheet name="40%" sheetId="17" r:id="rId17"/>
    <sheet name="นส.ส่ง" sheetId="18" r:id="rId18"/>
  </sheets>
  <definedNames>
    <definedName name="_xlnm.Print_Area" localSheetId="3">'1 รายจ่าย'!$A$1:$E$34</definedName>
    <definedName name="_xlnm.Print_Area" localSheetId="12">'คลัง'!$A$1:$J$141</definedName>
    <definedName name="_xlnm.Print_Area" localSheetId="2">'คำแถลง'!$A$1:$E$69</definedName>
    <definedName name="_xlnm.Print_Area" localSheetId="13">'ช่าง'!$A$1:$J$95</definedName>
    <definedName name="_xlnm.Print_Area" localSheetId="0">'ปก'!$A$1:$J$31</definedName>
    <definedName name="_xlnm.Print_Area" localSheetId="7">'ประมาณ รับ'!$A$1:$I$63</definedName>
    <definedName name="_xlnm.Print_Area" localSheetId="10">'ปลัด'!$A$1:$J$356</definedName>
    <definedName name="_xlnm.Print_Area" localSheetId="11">'ศึกษา'!$A$1:$J$233</definedName>
  </definedNames>
  <calcPr fullCalcOnLoad="1"/>
</workbook>
</file>

<file path=xl/sharedStrings.xml><?xml version="1.0" encoding="utf-8"?>
<sst xmlns="http://schemas.openxmlformats.org/spreadsheetml/2006/main" count="2757" uniqueCount="1061">
  <si>
    <t>เพื่อจ่ายเป็นค่าจัดซื้อเก้าอี้สำนักงาน จำนวน 2  ตัว  (ตามราคาท้องตลาดเนื่องจากไม่มีกำหนดราคากลางมาตรฐานครุภัณฑ์)</t>
  </si>
  <si>
    <t>(ตามราคาท้องตลาดเนื่องจากไม่มีกำหนดราคากลางมาตรฐานครุภัณฑ์)</t>
  </si>
  <si>
    <t>เพื่อจ่ายเป็นค่าจัดซื้อเก้าอี้พลาสติก จำนวน 200  ตัว    (ตามราคาท้องตลาดเนื่องจากไม่มีกำหนดราคากลางมาตรฐานครุภัณฑ์)</t>
  </si>
  <si>
    <t>1.5.3 ประเภท อุดหนุนกิจการที่เป็นสาธารณประโยชน์  (610400)</t>
  </si>
  <si>
    <t>เพื่ออุดหนุน โครงการส่งเสริมและพัฒนาองค์กรลูกเสือชาวบ้านจังหวัดปัตตานีประจำปี 2555</t>
  </si>
  <si>
    <t>1.5.1 ประเภท อุดหนุนส่วนราชการ   (610200)</t>
  </si>
  <si>
    <t xml:space="preserve">       - อุดหนุนที่ทำการปกครองจังหวัดปัตตานี</t>
  </si>
  <si>
    <t>เพื่อจ่ายเป็นค่าใช้จ่ายในการเดินทางไปราชการสำหรับ  ค่าเบี้ยเลี้ยง ค่าเดินทาง  ค่าพาหนะ ค่าเช่าที่พักและ</t>
  </si>
  <si>
    <t xml:space="preserve"> - ค่าใช้จ่ายในการเดินทางไปราชการ </t>
  </si>
  <si>
    <t xml:space="preserve"> - มีหน่วยความจำหลัก (RAM) ชนิด DDR3 หรือดีกว่าไม่น้อยกว่า 4 GB</t>
  </si>
  <si>
    <t xml:space="preserve"> - มีความละเอียดในการพิมพ์  ไม่น้อยกว่า 1,200 X 1,200 dpi</t>
  </si>
  <si>
    <t xml:space="preserve"> - มีหน่วยประมวลผลกลาง (CPU) ไม่น้อยกว่า 2 แกนหลัก และมีความเร็วสัญญาณนาฬิกาไม่น้อยกว่า 2.5 GHz </t>
  </si>
  <si>
    <t>หรือดีกว่า จำนวน 1 หน่วย</t>
  </si>
  <si>
    <t xml:space="preserve">          2.1.2 ค่าเครื่องพิมพ์ (Printer)</t>
  </si>
  <si>
    <t xml:space="preserve">เพื่อจ่ายเป็นค่าจ้างเหมาจัดทำป้ายประชาสัมพันธ์   </t>
  </si>
  <si>
    <t>และรายรับจริงปีที่ผ่านมา</t>
  </si>
  <si>
    <t>งบประมาณรายจ่ายประจำปีงบประมาณ พ.ศ. 2555</t>
  </si>
  <si>
    <t>ประกอบข้อบัญญัติงบประมาณรายจ่ายประจำปี พ.ศ. 2555</t>
  </si>
  <si>
    <t>องค์การบริหารส่วนตำบลตลอดปีงบประมาณ พ.ศ. 2555  จึงเสนอร่างข้อบัญญัติงบประมาณรายจ่าย</t>
  </si>
  <si>
    <t>ประจำปีงบประมาณ พ.ศ. 2555 เพื่อสภาองค์การบริหารส่วนตำบลให้ความเห็นชอบต่อไป</t>
  </si>
  <si>
    <t>โดยที่เป็นการสมควรตั้งงบประมาณรายจ่ายประจำปีงบประมาณ พ.ศ. 2555  อาศัยอำนาจตามความในพระราช-</t>
  </si>
  <si>
    <t>ข้อ 1 ข้อบัญญัตินี้เรียกว่า  "ข้อบัญญัติเรื่องงบประมาณรายจ่ายประจำปี  พ.ศ. 2555"</t>
  </si>
  <si>
    <t>ข้อ 2 ข้อบัญญัตินี้ให้ใช้บังคับตั้งแต่วันที่  1  ตุลาคม พ.ศ. 2554  เป็นต้นไป</t>
  </si>
  <si>
    <t>ข้อ 3 งบประมาณรายจ่ายประจำปีงบประมาณ พ.ศ. 2555 ได้ตั้งงบประมาณรายจ่ายทั้งสิ้น</t>
  </si>
  <si>
    <t>ประกอบงบประมาณรายจ่ายประจำปีงบประมาณ พ.ศ.2555</t>
  </si>
  <si>
    <t xml:space="preserve">2.1  รายรับปีงบประมาณ พ.ศ. 2555  ประมาณการรายรับไว้ทั้งสิ้น  </t>
  </si>
  <si>
    <t xml:space="preserve">                     1. สถานะการคลัง</t>
  </si>
  <si>
    <t xml:space="preserve">                     ในปีงบประมาณ พ.ศ. 2555 องค์การบริหารส่วนตำบลตะโละ  ได้ประมาณการรายรับไว้ </t>
  </si>
  <si>
    <t xml:space="preserve">                     บัดนี้ ถึงเวลาที่คณะผู้บริหาร อบต.จะได้เสนอร่างข้อบัญญัติองค์การบริหารส่วนตำบล ประจำปี </t>
  </si>
  <si>
    <t>พ.ศ. 2555  ต่อสภาองค์การบริหารส่วนตำบลอีกครั้งหนึ่ง  ฉะนั้น ในโอกาสนี้ คณะผู้บริหารองค์การบริหารส่วนตำบล</t>
  </si>
  <si>
    <t>ตะโละจึงขอแถลงให้ท่าน ประธานสภา และสมาชิกทุกท่าน ได้ทราบถึงสถานะการคลัง ตลอดจนหลักการและแนว</t>
  </si>
  <si>
    <t>นโยบายการดำเนินงานในปีงบประมาณ  พ.ศ. 2555  ดังต่อไปนี้</t>
  </si>
  <si>
    <t xml:space="preserve">                    2. การบริหารงบประมาณในปีที่ผ่านมา และปีปัจจุบัน</t>
  </si>
  <si>
    <t xml:space="preserve">                    ในปีงบประมาณที่ผ่านมาองค์การบริหารส่วนตำบลมีรายรับทั้งสิ้น   </t>
  </si>
  <si>
    <t xml:space="preserve">     นายกองค์การบริหารส่วนตำบลตะโละ</t>
  </si>
  <si>
    <t>2.2 ประเภท อาคารต่าง ๆ  (420700)</t>
  </si>
  <si>
    <t>ค่าที่ดินและสิ่งก่อสร้าง  (542000)</t>
  </si>
  <si>
    <t>2.2  ประเภทรายจ่ายเพื่อสร้างออกแบบ  (542000)</t>
  </si>
  <si>
    <t>เพื่อจ่ายเป็นค่าจ้างออกแบบ อาคารสำนักงานองค์การบริหารส่วนตำบลตะโละ  ขนาด</t>
  </si>
  <si>
    <t>1. รายได้ประจำปีงบประมาณ พ.ศ. 2555</t>
  </si>
  <si>
    <t>ประจำปีงบประมาณ พ.ศ. 2555</t>
  </si>
  <si>
    <t xml:space="preserve">1) รร.ตะโละ เด็กเล็ก- ป.6 จำนวน 234 คนๆ ละ 8 บาท  </t>
  </si>
  <si>
    <t xml:space="preserve">2) รร.ชุมชนวัดป่าศรี เด็กเล็ก- ป.6 จำนวน 170 คนๆ ละ 8 บาท  </t>
  </si>
  <si>
    <t xml:space="preserve">3) รร.บ้านปุลากง  เด็กเล็ก- ป.6 จำนวน 280 คนๆ ละ 8 บาท  </t>
  </si>
  <si>
    <t xml:space="preserve">2) ศดม.ปุลากง   จำนวน 40 คน ๆ 8 บาท  280 วัน  </t>
  </si>
  <si>
    <t xml:space="preserve">3) ศพด.ปาโฮะกาเยาะ   จำนวน 48 คน ๆ 8 บาท  280 วัน  </t>
  </si>
  <si>
    <t>เพื่อจ่ายเป็นเงินเพิ่มการครองชีพชั่วคราว เงินสปพ.และเงินปรับเพิ่มคุณวุฒิของพนักงานส่วนตำบล พนักงานส่วนตำบล 2 อัตรา</t>
  </si>
  <si>
    <t>รายละเอียดงบประมาณรายจ่ายประมาณประจำปี  พ.ศ. 2555</t>
  </si>
  <si>
    <t>ตำแหน่ง นักการ</t>
  </si>
  <si>
    <t>เพื่อใช้จ่ายในการการจัดกิจกรรมประเพณีปลากะพง อำเภอยะหริ่ง  ประจำปี  2555</t>
  </si>
  <si>
    <t>รายละเอียดงบประมาณรายจ่ายทั่วไปประจำปีงบประมาณ พ.ศ. 2555</t>
  </si>
  <si>
    <t>2. เพื่อให้การดำเนินงานเกี่ยวกับการป้องกันและกำจัดยุงลายป้องกันโรคไข้เลือดออกและรณรงค์ป้องกันโรงต่าง ๆ</t>
  </si>
  <si>
    <t>3. เพื่อให้ประชาชนมีความปลอดภัยจากพาหนะนำโรค ฯ</t>
  </si>
  <si>
    <t>4. เพื่อให้ประชาชนมีสุขภาพดีทั่วหน้า</t>
  </si>
  <si>
    <t>2.  สนับสนุนงบประมาณการสาธารณสุขมูลฐานชุมชน</t>
  </si>
  <si>
    <t>3.  สนับสนุนงบประมาณการคัดกรองมะเร็งปากมดลูก</t>
  </si>
  <si>
    <t>4.  รณรงค์ป้องกันโรคติดต่อต่าง ๆ</t>
  </si>
  <si>
    <t>5.  งานอื่น ๆ</t>
  </si>
  <si>
    <t>4. แผนงานเคหะและชุมชน</t>
  </si>
  <si>
    <t>5. แผนงานสร้างความเข้มแข็งของชุมชน</t>
  </si>
  <si>
    <t>6. แผนงานการศาสนาและวัฒนธรรมฯ</t>
  </si>
  <si>
    <t>ปรากฎในด้านการเศรษฐกิจ (00300)</t>
  </si>
  <si>
    <t>แผนงานการเกษตร  (00320)</t>
  </si>
  <si>
    <t>งานส่งเสริมการเกษตร  (00321)</t>
  </si>
  <si>
    <t>แผนงานการศึกษา  (00210)</t>
  </si>
  <si>
    <t xml:space="preserve">    และประถมศึกษา</t>
  </si>
  <si>
    <t>แผนงานสังคมสงเคราะห์  (00230)</t>
  </si>
  <si>
    <t>สำนักปลัด</t>
  </si>
  <si>
    <t>ด้านการเศรษฐกิจ   (00300)</t>
  </si>
  <si>
    <t>1. งานส่งเสริมการเกษตร</t>
  </si>
  <si>
    <t>00321</t>
  </si>
  <si>
    <t xml:space="preserve">          - แผนงานสังคมสงเคราะห์</t>
  </si>
  <si>
    <t>ด้านการเศรษฐกิจ</t>
  </si>
  <si>
    <t>คำแถลงงบประมาณ</t>
  </si>
  <si>
    <t>รับจริง</t>
  </si>
  <si>
    <t>ประมาณการ</t>
  </si>
  <si>
    <t>หมายเหตุ</t>
  </si>
  <si>
    <t>รายรับ</t>
  </si>
  <si>
    <t xml:space="preserve">     1. หมวดภาษีอากร</t>
  </si>
  <si>
    <t xml:space="preserve">          1.1 ภาษีโรงเรือนและที่ดิน</t>
  </si>
  <si>
    <t xml:space="preserve">เงินเดือน </t>
  </si>
  <si>
    <t xml:space="preserve">          1.2 ภาษีบำรุงท้องที่</t>
  </si>
  <si>
    <t xml:space="preserve">          1.3 อาการการฆ่าสัตว์</t>
  </si>
  <si>
    <t xml:space="preserve">          1.4 ภาษีค่าธรรมเนียมรถยนต์</t>
  </si>
  <si>
    <t xml:space="preserve">               และล้อเลื่อน</t>
  </si>
  <si>
    <t xml:space="preserve">         และใบอนุญาต</t>
  </si>
  <si>
    <t xml:space="preserve">                คุมอาคาร</t>
  </si>
  <si>
    <t>ด้านบริหารทั่วไป</t>
  </si>
  <si>
    <t xml:space="preserve">          - แผนงานบริหารทั่วไป</t>
  </si>
  <si>
    <t>จ่ายจริง</t>
  </si>
  <si>
    <t>1. รายจ่ายงบกลาง</t>
  </si>
  <si>
    <t>2. หมวดเงินเดือนและค่าจ้างประจำ</t>
  </si>
  <si>
    <t>3. หมวดค่าจ้างชั่วคราว</t>
  </si>
  <si>
    <t>4. หมวดค่าตอบแทน ใช้สอยและวัสดุ</t>
  </si>
  <si>
    <t>5. หมวดค่าสาธารณูปโภค</t>
  </si>
  <si>
    <t>6. หมวดเงินอุดหนุน</t>
  </si>
  <si>
    <t>7. หมวดค่าครุภัณฑ์ ที่ดินและ</t>
  </si>
  <si>
    <t xml:space="preserve">    สิ่งก่อสร้าง</t>
  </si>
  <si>
    <t>8. หมวดรายจ่ายอื่น</t>
  </si>
  <si>
    <t>ด้าน/แผนงาน</t>
  </si>
  <si>
    <t>งบประมาณ</t>
  </si>
  <si>
    <t>หมวด</t>
  </si>
  <si>
    <t xml:space="preserve">          - แผนงานการรักษาความสงบภายใน</t>
  </si>
  <si>
    <t>ด้านบริการชุมชนและสังคม</t>
  </si>
  <si>
    <t xml:space="preserve">          - แผนงานด้านการศึกษา</t>
  </si>
  <si>
    <t xml:space="preserve">          - แผนงานสาธารณสุข</t>
  </si>
  <si>
    <t xml:space="preserve">          - แผนงานเคหะและชุมชน</t>
  </si>
  <si>
    <t xml:space="preserve">บาท          </t>
  </si>
  <si>
    <t>เพื่อจ่ายเป็นค่าจัดซื้อเครื่องคอมพิวเตอร์สำหรับงานสำนักงาน โดยมีคุณลักษณะดังนี้</t>
  </si>
  <si>
    <t xml:space="preserve"> - มี DVD-RW หรือดีกว่า จำนวน 1 หน่วย</t>
  </si>
  <si>
    <t xml:space="preserve"> - มีช่องเชื่อมต่อระบบเครือข่ายแบบ 10/100/1,000 Mbps จำนวนไม่น้อยกว่า 1 ช่อง</t>
  </si>
  <si>
    <t xml:space="preserve"> - มีจอภาพแบบ LCD มี Contrast Ratio ไม่น้อยกว่า 600:1 และมีขนาดไม่น้อยวกว่า 18 นิ้ว จำนวน 1 เครื่อง</t>
  </si>
  <si>
    <t xml:space="preserve"> (ตามราคามารตรฐานกระทรวงเทคโนโลยีสารสนเทศและการสื่อสารกำหนด)</t>
  </si>
  <si>
    <t>หมวดค่าครุภัณฑ์</t>
  </si>
  <si>
    <t xml:space="preserve">   2.1 ค่าครุภัณฑ์คอมพิวเตอร์ </t>
  </si>
  <si>
    <t xml:space="preserve">          2.1.1 ค่าเครื่องคอมพิวเตอร์</t>
  </si>
  <si>
    <t xml:space="preserve">          2.1.1 ค่าโต๊ะสำนักงาน</t>
  </si>
  <si>
    <t xml:space="preserve">          2.1.2 ค่าเก้าอี้สำนักงาน</t>
  </si>
  <si>
    <t xml:space="preserve">          2.1.3 ค่าเครื่องโทรศัพท์</t>
  </si>
  <si>
    <t xml:space="preserve">          - แผนงานสร้างความเข้มแข็งชุมชน</t>
  </si>
  <si>
    <t xml:space="preserve">          - แผนงานศาสนาวัฒนธรรมฯ</t>
  </si>
  <si>
    <t>ด้านการดำเนินการอื่น</t>
  </si>
  <si>
    <t xml:space="preserve">          - แผนงานงบกลาง</t>
  </si>
  <si>
    <t xml:space="preserve"> </t>
  </si>
  <si>
    <t>2.1 ประเภท ครุภัณฑ์สำนักงาน</t>
  </si>
  <si>
    <t xml:space="preserve"> -</t>
  </si>
  <si>
    <t>แม้ว่าเศรษฐกิจจะยังไม่ค่อยดีแต่องค์การบริหารส่วนตำบล ก็สามารถ ดำเนินกิจการตามที่ได้ตั้งงบประมาณ</t>
  </si>
  <si>
    <t xml:space="preserve">รายจ่ายไว้เกือบทุกรายการ </t>
  </si>
  <si>
    <t>ส่วนที่  1</t>
  </si>
  <si>
    <t>คำแถลงประกอบงบประมาณรายจ่าย</t>
  </si>
  <si>
    <t>ของ</t>
  </si>
  <si>
    <t>อำเภอยะหริ่ง   จังหวัดปัตตานี</t>
  </si>
  <si>
    <t xml:space="preserve">          - แผนงานการเกษตร</t>
  </si>
  <si>
    <t>บันทึกหลักการและเหตุผล</t>
  </si>
  <si>
    <t>หลักการ</t>
  </si>
  <si>
    <t>งบประมาณรายจ่ายทั้งสิ้น</t>
  </si>
  <si>
    <t>แยกรายละเอียดตามแผนงานได้ดังนี้</t>
  </si>
  <si>
    <t>ก. ด้านบริหารงานทั่วไป</t>
  </si>
  <si>
    <t>1.  แผนงานบริหารทั่วไป</t>
  </si>
  <si>
    <t>2. แผนงานการรักษาความสงบภายใน</t>
  </si>
  <si>
    <t>ข. ด้านบริการชุมชนและสังคม</t>
  </si>
  <si>
    <t>ค. ด้านการเศรษฐกิจ</t>
  </si>
  <si>
    <t>1. แผนงานการเกษตร</t>
  </si>
  <si>
    <t>ง. ด้านการดำเนินการอื่น</t>
  </si>
  <si>
    <t>1. แผนงานงบกลาง</t>
  </si>
  <si>
    <t>ยอดรวม</t>
  </si>
  <si>
    <t>บาท</t>
  </si>
  <si>
    <t>เหตุผล</t>
  </si>
  <si>
    <t>เพื่อใช้ในการดำเนินการตามนโยบายของคณะผู้บริหาร  ที่ได้วางแผนไว้ตามแผนพัฒนา</t>
  </si>
  <si>
    <t>ข้อบัญญัติ</t>
  </si>
  <si>
    <t>อำเภอยะหริ่ง  จังหวัดปัตตานี</t>
  </si>
  <si>
    <t>.......................</t>
  </si>
  <si>
    <t>ข้อ 4 งบประมาณรายจ่ายทั่วไป</t>
  </si>
  <si>
    <t xml:space="preserve">     2. แผนงานการรักษาความสงบภายใน</t>
  </si>
  <si>
    <t xml:space="preserve">     1. แผนงานการเกษตร</t>
  </si>
  <si>
    <t xml:space="preserve">     1. แผนงานงบกลาง</t>
  </si>
  <si>
    <t>ค่าเช่าบ้าน</t>
  </si>
  <si>
    <t>ของขวัญ</t>
  </si>
  <si>
    <t>สรุปงบประมาณรายจ่าย 2555</t>
  </si>
  <si>
    <t xml:space="preserve"> จ่ายจากรายได้</t>
  </si>
  <si>
    <t xml:space="preserve">จ่ายจากอุดหนุน </t>
  </si>
  <si>
    <t>เงินเดือนนายก</t>
  </si>
  <si>
    <t>ค่าตอบแทนประจำตำแหน่ง</t>
  </si>
  <si>
    <t>ค่าตอบแทนพิเศษ</t>
  </si>
  <si>
    <t>ค่าตอบแทนเลขานายก</t>
  </si>
  <si>
    <t>ค่าตอบแทนประธาน</t>
  </si>
  <si>
    <t>ค่าตอบแทนรองประธาน</t>
  </si>
  <si>
    <t>ค่าตอบแทนสมาชิก 8</t>
  </si>
  <si>
    <t>ค่าตอบแทนเลขาสภา</t>
  </si>
  <si>
    <t>เงินเดือนพนักงาน*</t>
  </si>
  <si>
    <t>เงินเพิ่ม*</t>
  </si>
  <si>
    <t>เงินประจำตำแหน่ง</t>
  </si>
  <si>
    <t>ค่าจ้างพนักงานจ้าง</t>
  </si>
  <si>
    <t>ค่าจ้างพนักงานจ้าง ผดด.</t>
  </si>
  <si>
    <t>เงินเพิ่มพนักงานจ้าง</t>
  </si>
  <si>
    <t>เงินเพิ่มพนักงานจ้าง ผดด.</t>
  </si>
  <si>
    <t>ค่าตอบแทนผู้ปฏิบัติราชการ</t>
  </si>
  <si>
    <t>ค่าเบี้ยประชุม</t>
  </si>
  <si>
    <t>ค่าตอบแทนนอกเวลา</t>
  </si>
  <si>
    <t>ช่วยเหลือการศึกษาบุตร</t>
  </si>
  <si>
    <t>ค่ารักษาพยาบาล*</t>
  </si>
  <si>
    <t>ประโยชน์ตอบแทนอื่น</t>
  </si>
  <si>
    <t>ค่าลงทะเบียน ค่าจ้างเหมา</t>
  </si>
  <si>
    <t>จปฐ</t>
  </si>
  <si>
    <t>ค่าวารสาร</t>
  </si>
  <si>
    <t>ค่าจ้างเหมาทำความสะอาด</t>
  </si>
  <si>
    <t>ค่ารักษาความปลอดภัย</t>
  </si>
  <si>
    <t>ค่ารับรองบุคคล</t>
  </si>
  <si>
    <t>ค่ารับรองประชุมสภา</t>
  </si>
  <si>
    <t>บริหารสภานศึกษา**</t>
  </si>
  <si>
    <t>อบรมกลุ่มสตรี</t>
  </si>
  <si>
    <t>ส่งเสริมอาชีพเยาวขน</t>
  </si>
  <si>
    <t>อบต.พบประชาชน</t>
  </si>
  <si>
    <t>แผน อบต.</t>
  </si>
  <si>
    <t xml:space="preserve">คชช เดินทางไปราชการ </t>
  </si>
  <si>
    <t>พวงมาลัย</t>
  </si>
  <si>
    <t>ซ่อมแซม  ศพด.</t>
  </si>
  <si>
    <t>วัสดุสำนักงาน</t>
  </si>
  <si>
    <t>วัสดุไฟฟ้า</t>
  </si>
  <si>
    <t>วัสดุงานครัว</t>
  </si>
  <si>
    <t>อาหารเสริม(นม)</t>
  </si>
  <si>
    <t>วัสดุพาหนะขนส่ง</t>
  </si>
  <si>
    <t>วัสดุเชื้อเพลิง</t>
  </si>
  <si>
    <t>วัสดุวิทยาศาสตร์</t>
  </si>
  <si>
    <t>วัสดุเกษตร</t>
  </si>
  <si>
    <t>วัสดุโฆษณา</t>
  </si>
  <si>
    <t>วัสดุกีฬา</t>
  </si>
  <si>
    <t>วัสดุคอมพิวเตอร์</t>
  </si>
  <si>
    <t>ค่าไฟฟ้า</t>
  </si>
  <si>
    <t>ค่าประปา</t>
  </si>
  <si>
    <t>ไปรษณีย์</t>
  </si>
  <si>
    <t>โทรคมนาคม</t>
  </si>
  <si>
    <t>อุดหนุนหนองแรต</t>
  </si>
  <si>
    <t>อุดหนุนที่ทำการปกครองจังหวัด</t>
  </si>
  <si>
    <t>อุดหนุนสาธารณสุขมูลฐานชุมชน 5ม</t>
  </si>
  <si>
    <t>ส่วนคลัง</t>
  </si>
  <si>
    <t>ค่าจ้า</t>
  </si>
  <si>
    <t>ค่าใช้จ่ายให้ได้มาซึ่งบริการ</t>
  </si>
  <si>
    <t>คชจ.เดินทางไปราชการ</t>
  </si>
  <si>
    <t>ซ่อมแซมทรัพย์สิน</t>
  </si>
  <si>
    <t>วัสดุงานบ้านงานครัว</t>
  </si>
  <si>
    <t>บุตร</t>
  </si>
  <si>
    <t>วัสดุอื่น ๆ</t>
  </si>
  <si>
    <t>ครุภัณฑ์</t>
  </si>
  <si>
    <t>ทุนการศึกษา</t>
  </si>
  <si>
    <t>สปสช.</t>
  </si>
  <si>
    <t xml:space="preserve">ส่วนต่าง </t>
  </si>
  <si>
    <t>โครงการ1</t>
  </si>
  <si>
    <t>โครงการ2</t>
  </si>
  <si>
    <t>โครงการ3</t>
  </si>
  <si>
    <t>โครงการ4</t>
  </si>
  <si>
    <t>โครงการ5</t>
  </si>
  <si>
    <t>โครงการ6</t>
  </si>
  <si>
    <t>โครงการ7</t>
  </si>
  <si>
    <t>โครงการ8</t>
  </si>
  <si>
    <t>โครงการ9</t>
  </si>
  <si>
    <t>โครงการ10</t>
  </si>
  <si>
    <t>โครงการ11</t>
  </si>
  <si>
    <t>โครงการ12</t>
  </si>
  <si>
    <t>โครงการ13</t>
  </si>
  <si>
    <t>โครงการ14</t>
  </si>
  <si>
    <t>โยร์</t>
  </si>
  <si>
    <t>เลือกตั้ง</t>
  </si>
  <si>
    <t>ซ่อมแซม</t>
  </si>
  <si>
    <t>โทรศัพท์</t>
  </si>
  <si>
    <t>แผนที่ภาษี</t>
  </si>
  <si>
    <t>ประกันสังคม</t>
  </si>
  <si>
    <t>สำรองจ่าย</t>
  </si>
  <si>
    <t>กบท.</t>
  </si>
  <si>
    <t>ตั้งจ่ายจากเงินรายได้  ปรากฎในด้านบริการชุมชนและสังคม(00200)</t>
  </si>
  <si>
    <t>ตั้งจ่ายจากเงินอุดหนุนฯ</t>
  </si>
  <si>
    <t>ประมาณการไว้ต่ำกว่าปีที่ผ่านมา โดยคาดว่าจะได้รับ โดยประมาณการจากรายรับจริงปีที่ผ่านมา</t>
  </si>
  <si>
    <t>1.1.9 ประเภทค่าจ้างพนักงานจ้าง  (220600)</t>
  </si>
  <si>
    <t xml:space="preserve">1.1.10 ประเภทเงินเพิ่มต่าง ๆ ของพนักงานจ้าง  (220700) </t>
  </si>
  <si>
    <t>1.1.3 ประเภทค่าจ้างพนักงานจ้าง  (220600)</t>
  </si>
  <si>
    <t xml:space="preserve">1.1.4 ประเภทเงินเพิ่มต่าง ๆ ของพนักงานจ้าง  (220700) </t>
  </si>
  <si>
    <t>เพื่อจ่ายเป็นเงินช่วยเหลือการศึกษาบุตรให้แก่พนักงานส่วนตำบล</t>
  </si>
  <si>
    <t xml:space="preserve">  สมาชิกสภาฯ    ผู้นำชุมชน    ผู้นำศาสนา  ฯลฯ</t>
  </si>
  <si>
    <t>เพื่อจ่ายเป็นค่าทัศนศึกษาตามโครงการทัศนศึกษาเพื่อแลกเปลี่ยนวิถีชีวิตและวัฒนธรรมท้องถิ่นของคณะผู้บริหาร</t>
  </si>
  <si>
    <t xml:space="preserve"> - 46 -</t>
  </si>
  <si>
    <t xml:space="preserve"> - 47 -</t>
  </si>
  <si>
    <t>เพื่อจ่ายเป็นค่าซ่อมแซมที่ดินและสิ่งก่อสร้างอันเป็นทรัพย์สินของ อบต. เช่นถนน ไฟฟ้า ประปา ฯลฯ</t>
  </si>
  <si>
    <t>1.4.2 ประเภท ค่าน้ำประปา  (340200)</t>
  </si>
  <si>
    <t>1.4.3 ประเภท ค่าโทรศัพท์  (340300)</t>
  </si>
  <si>
    <t>1.4.4 ประเภท ค่าไปรษณีย์ ค่าโทรเลข ค่าธนานัติ ค่าซื้อดวงตราไปรณียากร ค่าเช่าตู้ไปรณีย์  (340400)</t>
  </si>
  <si>
    <t>*******************************</t>
  </si>
  <si>
    <t>ค่าใช้จ่ายในการบริหารงานบุคคลขององค์กรปกครองส่วนท้องถิ่น</t>
  </si>
  <si>
    <t xml:space="preserve"> ตามพระราชบัญญัติระเบียบบริหารงานบุคคลส่วนท้องถิ่น พ.ศ. 2542</t>
  </si>
  <si>
    <t>องค์การบริหารส่วนตำบลตะโละ  อำเภอยะหริ่ง  จังหวัดปัตตานี</t>
  </si>
  <si>
    <t>2. งบประมาณรายจ่ายเงินเดือน ประโยชน์ตอบแทนอื่น และค่าจ้าง ตามรายการ ดังนี้</t>
  </si>
  <si>
    <t>ที่</t>
  </si>
  <si>
    <t>รายการ</t>
  </si>
  <si>
    <t>เงินเดือนและเงินเพิ่มอื่น ๆ ที่จ่ายควบกับเงินเดือน</t>
  </si>
  <si>
    <t>(1) เงินเดือนพนักงานส่วนตำบล</t>
  </si>
  <si>
    <t>(2) เงินประจำตำแหน่ง</t>
  </si>
  <si>
    <t>(3) เงินเพิ่มอื่น ๆ ที่จ่ายควบกับเงินเดือน</t>
  </si>
  <si>
    <t xml:space="preserve">      - เงินเพิ่มค่าวิชา (พ.ค.ว.)</t>
  </si>
  <si>
    <t xml:space="preserve">      - เงินเพิ่มพิเศษสำหรับการสู้รบ (พ.ส.ร.)</t>
  </si>
  <si>
    <t xml:space="preserve">      - เงินเพิ่มพิเศษค่าภาษามลายู (พ.ภ.ม.)</t>
  </si>
  <si>
    <t xml:space="preserve">      - เงินเพิ่มค่าครองชีพชั่วคราว</t>
  </si>
  <si>
    <t xml:space="preserve">      - เงินสวัสดิการปฏิบัติงานในพื้นที่พิเศษ (สปพ.)</t>
  </si>
  <si>
    <t xml:space="preserve">ประโยชน์ตอบแทนอื่น </t>
  </si>
  <si>
    <t>(1) เงินสวัสดิการเกี่ยวกับเบี้ยกันดาร/พื้นที่เสี่ยงภัย</t>
  </si>
  <si>
    <t>(2) เงินสวัสดิการเกี่ยวกับการศึกษาบุตร</t>
  </si>
  <si>
    <t>(3) เงินสวัสดิการเกี่ยวกับการรักษาพยาบาล</t>
  </si>
  <si>
    <t>(4) เงินค่าเช่าบ้าน</t>
  </si>
  <si>
    <t>(5) เงินสมทบกองทุนประกันสังคม</t>
  </si>
  <si>
    <t>(6) เงินสมทบกองทุนบำเน็จบำนาญข้าราชการท้องถิ่น</t>
  </si>
  <si>
    <t>รวมค่าใช้จ่ายเงินเดือน ประโยชน์ตอบแทนอื่น และค่าจ้าง</t>
  </si>
  <si>
    <t>(ข้อ 1+2+3)</t>
  </si>
  <si>
    <t xml:space="preserve">                     (ลงชื่อ)................................................ผู้รายงาน</t>
  </si>
  <si>
    <t xml:space="preserve">            (นายเสือ    พูนสุวรรณ์)</t>
  </si>
  <si>
    <t>(4)  ค่าจ้างพนักงานจ้าง</t>
  </si>
  <si>
    <t>(5) เงินเพิ่มต่าง ๆ ของพนักงานจ้าง</t>
  </si>
  <si>
    <t>ที่ ปน 73400</t>
  </si>
  <si>
    <t>ที่ทำการองค์การบริหารส่วนตำบลตะโละ</t>
  </si>
  <si>
    <t>อำเภอยะหริ่ง   จังหวัดปัตตานี  94150</t>
  </si>
  <si>
    <t>เรียน   นายอำเภอยะหริ่ง</t>
  </si>
  <si>
    <t>สิ่งที่ส่งมาด้วย   ร่างข้อบัญญัติ ฯ</t>
  </si>
  <si>
    <t xml:space="preserve">    ฉบับ</t>
  </si>
  <si>
    <t>ในการนี้  จึงขอส่งร่างข้อบัญญัติงบประมาณรายจ่ายประจำปีงบประมาณ พ.ศ. 2551 ของ</t>
  </si>
  <si>
    <t xml:space="preserve">องค์การบริหารส่วนตำบลตะโละตามรายละเอียดสิ่งที่ส่งมาด้วย </t>
  </si>
  <si>
    <t>จึงเรียนมาเพื่อโปรดพิจารณาอนุมัติ</t>
  </si>
  <si>
    <t>ขอแสดงความนับถือ</t>
  </si>
  <si>
    <t>(นายสะมาแอ     สะมาแอ)</t>
  </si>
  <si>
    <t>งานสภา ฯ</t>
  </si>
  <si>
    <t>โทร/โทรสาร 0-7348-7091</t>
  </si>
  <si>
    <t>(สำเนาคู่ฉบับ)</t>
  </si>
  <si>
    <t>ที่ ปน 73100</t>
  </si>
  <si>
    <t>ที่ทำการองค์การบริหารส่วนตำบลตันหยงดาลอ</t>
  </si>
  <si>
    <t xml:space="preserve">                           กันยายน   2550</t>
  </si>
  <si>
    <t>เรื่อง   ขออนุมัติร่างข้อบัญญัติงบประมาณราจ่ายประจำปีงบประมาณ พ.ศ. 2550</t>
  </si>
  <si>
    <t xml:space="preserve">ด้วยสภาองค์การบริหารส่วนตำบลตันหยงดาลอได้มีมติในการประชุมสภา ฯสมัยสามัญที่ 3/2550  </t>
  </si>
  <si>
    <t xml:space="preserve">ครั้งที่ 4  เมื่อวันที่  23  สิงหาคม  2550 ได้มีมติเห็นชอบ  ร่างข้อบัญญัติงบประมาณรายจ่ายประจำปีงบประมาณ </t>
  </si>
  <si>
    <t>พ.ศ. 2551 ขององค์การบริหารส่วนตำบลตันหยงดาลอ</t>
  </si>
  <si>
    <t>(นายอาหามะ   สะนิ)</t>
  </si>
  <si>
    <t>ประธานสภาองค์การบริหารส่วนตำบลตันหยงดาลอ</t>
  </si>
  <si>
    <t>โทร/โทรสาร 0-7347-0242</t>
  </si>
  <si>
    <t>ทั้งนี้ ตามรายละเอียดปรากฏในส่วนที่  3</t>
  </si>
  <si>
    <t>ข้อ 5 งบประมาณรายจ่ายเฉพาะการ</t>
  </si>
  <si>
    <t xml:space="preserve">     1. แผนงานการพาณิชย์</t>
  </si>
  <si>
    <t>โครงการ ก่อสร้างอาคารสำนักงานองค์การบริหาร</t>
  </si>
  <si>
    <t xml:space="preserve">            ส่วนตำบลตะโละ</t>
  </si>
  <si>
    <t>ประจำปีงบประมาณ  พ.ศ. 2555</t>
  </si>
  <si>
    <t xml:space="preserve">19,800,000 บาท  โดยตั้งจ่ายจากเงินรายได้  จำนวน  8,800,000 บาทและเงินอุดหนุนทั่วไป  จำนวน 11,000,000  </t>
  </si>
  <si>
    <t xml:space="preserve">บาท  รายได้ที่องค์การบริหารส่วนตำบลจัดเก็บเองจะได้ปรับปรุงการจัดเก็บให้มีประสิทธิภาพยิ่งขึ้น    และ   </t>
  </si>
  <si>
    <t xml:space="preserve">ซึ่งการจัดทำงบประมาณขององค์การบริหารส่วนตำบลเป็นการจัดทำงบประมาณแบบสมดุล ( รายจ่ายเท่ากับรายรับ )  </t>
  </si>
  <si>
    <t xml:space="preserve">ประมาณการไว้ต่ำกว่าปีที่ผ่านมา โดยคาดว่าจะได้รับ โดยประมาณการจากจำนวนผู้อยู่ในข่ายชำระภาษี </t>
  </si>
  <si>
    <t xml:space="preserve">ประมาณการไว้สูงกว่าปีที่ผ่านมา โดยคาดว่าจะได้รับ โดยประมาณการจากจำนวนผู้อยู่ในข่ายชำระภาษี </t>
  </si>
  <si>
    <t>ประมาณการไว้ต่ำกว่าปีที่ผ่านมา โดยประมาณการจากรายรับจริงในปีที่ผ่านมาที่คาดว่าจะได้รับ</t>
  </si>
  <si>
    <t xml:space="preserve"> -50-</t>
  </si>
  <si>
    <t xml:space="preserve"> -52-</t>
  </si>
  <si>
    <t xml:space="preserve"> -53-</t>
  </si>
  <si>
    <t xml:space="preserve"> - 54 -</t>
  </si>
  <si>
    <t xml:space="preserve">                           กันยายน   2554</t>
  </si>
  <si>
    <t>เรื่อง   ขออนุมัติร่างข้อบัญญัติงบประมาณราจ่ายประจำปีงบประมาณ พ.ศ. 2555</t>
  </si>
  <si>
    <t xml:space="preserve">ด้วยสภาองค์การบริหารส่วนตำบลในตะโละได้มีมติในการประชุมสภา ฯสมัยสามัญที่ 3/2554  </t>
  </si>
  <si>
    <t xml:space="preserve">ครั้งที่ 2 เมื่อวันที่  11  สิงหาคม  2554  ได้มีมติเห็นชอบ  ร่างข้อบัญญัติงบประมาณรายจ่ายประจำปีงบประมาณ </t>
  </si>
  <si>
    <t>พ.ศ. 2555   ขององค์การบริหารส่วนตำบลตะโละ</t>
  </si>
  <si>
    <t>ในการนี้  จึงขอส่งร่างข้อบัญญัติงบประมาณรายจ่ายประจำปีงบประมาณ พ.ศ. 2555 ของ</t>
  </si>
  <si>
    <t xml:space="preserve">    ประธานสภาองค์การบริหารส่วนตำบลตะโละ</t>
  </si>
  <si>
    <t xml:space="preserve">   ขอแสดงความนับถือ</t>
  </si>
  <si>
    <t>ข้อ  7 ให้นายกองค์การบริหารส่วนตำบลมีหน้าที่รักษาการให้เป็นไปตามข้อบัญญัตินี้</t>
  </si>
  <si>
    <t xml:space="preserve">   (ลงนาม)............................................</t>
  </si>
  <si>
    <t>รายจ่ายจำแนกตามหน่วยงาน</t>
  </si>
  <si>
    <t>หน่วยงาน  สำนักปลัดองค์การบริหารส่วนตำบล</t>
  </si>
  <si>
    <t>.........................</t>
  </si>
  <si>
    <t>ตั้งงบประมาณรายจ่ายทั้งสิ้น                             บาท  แยกเป็น</t>
  </si>
  <si>
    <t>1.1 หมวดเงินเดือนและค่าจ้างประจำ  ตั้งไว้ รวม</t>
  </si>
  <si>
    <t xml:space="preserve">1. รายจ่ายประจำ  ตั้งไว้  รวม     </t>
  </si>
  <si>
    <t>บาท  แยกเป็น</t>
  </si>
  <si>
    <t>เงินเดือน</t>
  </si>
  <si>
    <t xml:space="preserve">ตั้งจ่ายจากเงินรายได้ </t>
  </si>
  <si>
    <t>ตั้งไว้</t>
  </si>
  <si>
    <t>เพื่อจ่ายเป็นเงินเดือนให้แก่เลขานุการนายกองค์การบริหารส่วนตำบล</t>
  </si>
  <si>
    <t>1.2 หมวดค่าจ้างชั่วคราว</t>
  </si>
  <si>
    <t>1.3 หมวดค่าตอบแทน ใช้สอยและวัสดุ</t>
  </si>
  <si>
    <t>ค่าตอบแทน</t>
  </si>
  <si>
    <t>บาท   เพื่อจ่ายเป็นค่าตอบแทนรายเดือน ให้แก่</t>
  </si>
  <si>
    <t xml:space="preserve"> - ประธานสภา</t>
  </si>
  <si>
    <t>เป็นเงิน</t>
  </si>
  <si>
    <t xml:space="preserve"> - รองประธานสภา</t>
  </si>
  <si>
    <t xml:space="preserve"> - เลขานุการสภา</t>
  </si>
  <si>
    <t>บาท  เพื่อจ่ายเป็น</t>
  </si>
  <si>
    <t xml:space="preserve">บาท  </t>
  </si>
  <si>
    <t>ค่าใช้สอย</t>
  </si>
  <si>
    <t xml:space="preserve"> - ค่ารับรองบุคคลหรือคณะบุคคล </t>
  </si>
  <si>
    <t>บาท  เพื่อจ่ายเป็นค่าใช้จ่ายในการ</t>
  </si>
  <si>
    <t xml:space="preserve"> - ค่าเลี้ยงรับรองในการจัดประชุมสภาท้องถิ่น</t>
  </si>
  <si>
    <t>บาท  เพื่อจ่ายเป็นค่า</t>
  </si>
  <si>
    <t>เลี้ยงรับรองในการจัดประชุมสภาท้องถิ่นของ อบต.</t>
  </si>
  <si>
    <t>1.1 หมวดเงินเดือนและค่าจ้างประจำ      ตั้งไว้ รวม</t>
  </si>
  <si>
    <t xml:space="preserve">1.1 หมวดเงินเดือนและค่าจ้างประจำ  </t>
  </si>
  <si>
    <t>ตั้งไว้   รวม</t>
  </si>
  <si>
    <t xml:space="preserve"> - พนักงานส่วนตำบล</t>
  </si>
  <si>
    <t>โอกาสที่จำเป็น</t>
  </si>
  <si>
    <t>ค่าวัสดุ</t>
  </si>
  <si>
    <t xml:space="preserve">2. รายจ่ายเพื่อการลงทุน  </t>
  </si>
  <si>
    <t>หมวดค่าครุภัณฑ์ที่ดินและสิ่งก่อสร้าง</t>
  </si>
  <si>
    <t>บาท  เพื่อจ่ายเป็นค่าจัดซื้อ</t>
  </si>
  <si>
    <t xml:space="preserve">ตำแหน่งหัวหน้าส่วนโยธา </t>
  </si>
  <si>
    <t>ตำแหน่งนายช่างโยธา</t>
  </si>
  <si>
    <t xml:space="preserve">ตั้งไว้  </t>
  </si>
  <si>
    <t xml:space="preserve"> 1.หมวดภาษีอากร</t>
  </si>
  <si>
    <t>รวมทั้งสิ้น</t>
  </si>
  <si>
    <t>1.4 ภาษีมูลค่าเพิ่มตาม พรบ.ฯ</t>
  </si>
  <si>
    <t>1.5 ภาษีมูลค่าเพิ่ม  1  ใน  9</t>
  </si>
  <si>
    <t>1.6 ภาษีธุรกิจเฉพาะ</t>
  </si>
  <si>
    <t>1.7 ภาษีสุรา</t>
  </si>
  <si>
    <t>1.8 ภาษีสรรพสามิต</t>
  </si>
  <si>
    <t>1.9 ค่าภาคหลวงแร่</t>
  </si>
  <si>
    <t>1.10 ค่าภาคหลวงปิโตรเลียม</t>
  </si>
  <si>
    <t>1.11 ค่าธรรมเนียมจดทะเบียนนิติกรรมและที่ดิน</t>
  </si>
  <si>
    <t>ข.รายได้ที่มิใช่ภาษีอากร</t>
  </si>
  <si>
    <t>1.หมวดค่าธรรมเนียม ค่าปรับและใอนุญาต</t>
  </si>
  <si>
    <t>1.1 ค่าธรรมเนียมเกี่ยวกับการควบคุมอาคาร</t>
  </si>
  <si>
    <t>2.หมวดรายได้จากทรัพย์สิน</t>
  </si>
  <si>
    <t>3.หมวดรายได้เบ็ดเตล็ด</t>
  </si>
  <si>
    <t>ค.รายได้ที่รัฐบาลอุดหนุนให้องค์กรปกครองส่วนท้องถิ่น</t>
  </si>
  <si>
    <t>1.หมวดเงินอุดหนุนทั่วไป</t>
  </si>
  <si>
    <t xml:space="preserve"> - 10 -</t>
  </si>
  <si>
    <t xml:space="preserve"> - 32 -</t>
  </si>
  <si>
    <t xml:space="preserve"> - 33 -</t>
  </si>
  <si>
    <t xml:space="preserve"> - 34 -</t>
  </si>
  <si>
    <t xml:space="preserve"> - 35 -</t>
  </si>
  <si>
    <t xml:space="preserve"> - 36 -</t>
  </si>
  <si>
    <t xml:space="preserve"> - 37 -</t>
  </si>
  <si>
    <t xml:space="preserve"> - 38 -</t>
  </si>
  <si>
    <t xml:space="preserve"> - 39 -</t>
  </si>
  <si>
    <t xml:space="preserve"> - 40 -</t>
  </si>
  <si>
    <t xml:space="preserve"> - 41 -</t>
  </si>
  <si>
    <t xml:space="preserve"> - 43 -</t>
  </si>
  <si>
    <t xml:space="preserve"> - 44 -</t>
  </si>
  <si>
    <t xml:space="preserve"> - 45 -</t>
  </si>
  <si>
    <t xml:space="preserve"> - 49 -</t>
  </si>
  <si>
    <t xml:space="preserve"> -51 -</t>
  </si>
  <si>
    <t>ค่าครุภัณฑ์</t>
  </si>
  <si>
    <t>ค่าที่ดินและสิ่งก่อสร้าง</t>
  </si>
  <si>
    <t xml:space="preserve">ตั้งงบประมาณรายจ่ายทั้งสิ้น                             </t>
  </si>
  <si>
    <t>รายจ่ายงบกลาง</t>
  </si>
  <si>
    <t>เพื่อจ่ายเงินสมทบกองทุนบำเน็จบำนาญข้าราชการส่วนท้องถิ่น</t>
  </si>
  <si>
    <t>บาท  โดยแยกรายละเอียดตามแผนงานได้ดังนี้</t>
  </si>
  <si>
    <t>1.3.2 ประเภทค่าเช่าบ้าน  (310400)</t>
  </si>
  <si>
    <t>เงินเพิ่ม</t>
  </si>
  <si>
    <t>3. งานบำบัดน้ำเสีย</t>
  </si>
  <si>
    <t>00245</t>
  </si>
  <si>
    <t>1.3.3 ประเภท เงินช่วยเหลือการศึกษาบุตร (310500)</t>
  </si>
  <si>
    <t>1.3.4 ประเภท เงินช่วยเหลือค่ารักษาพยาบาล (310600)</t>
  </si>
  <si>
    <t>1.3.5 ประเภท เงินประโยชน์ตอบแทนอื่นสำหรับพนักงานส่วนท้องถิ่นเป็นกรณีพิเศษ (310700)</t>
  </si>
  <si>
    <t>1.3.6  ประเภท  รายจ่ายเพื่อให้ได้มาซึ่งบริการ (320100)</t>
  </si>
  <si>
    <t>1.3.7 ประเภท รายจ่ายเกี่ยวเนื่องกับการปฏิบัติราชการที่ไม่เข้าลักษณะรายจ่ายหมวดอื่น ๆ  (320300)</t>
  </si>
  <si>
    <t>1.3.8 ประเภทรายจ่ายเพื่อบำรุงรักษาหรือซ่อมแซมทรัพย์สิน (320400)</t>
  </si>
  <si>
    <t>1.3.9 ประเภท วัสดุสำนักงาน (330100)</t>
  </si>
  <si>
    <t>1.3.10 ประเภท ค่าอาหารเสริม(นม) (330400)</t>
  </si>
  <si>
    <t>เพื่อใช้จ่ายในการจัดกิจกรรมวันเข้าพรรษา</t>
  </si>
  <si>
    <t>รายจ่ายจำแนกตามแผนงาน</t>
  </si>
  <si>
    <t>ด้านบริหารทั่วไป   (00100)</t>
  </si>
  <si>
    <t>แผนงานบริหารงานทั่วไป   (00110)</t>
  </si>
  <si>
    <t>งาน</t>
  </si>
  <si>
    <t>ค่าจ้าง</t>
  </si>
  <si>
    <t>ค่า</t>
  </si>
  <si>
    <t>เงิน</t>
  </si>
  <si>
    <t>รายจ่าย</t>
  </si>
  <si>
    <t>หน่วยงาน</t>
  </si>
  <si>
    <t>รหัส</t>
  </si>
  <si>
    <t>ชั่วคราว</t>
  </si>
  <si>
    <t>ใช้สอย</t>
  </si>
  <si>
    <t xml:space="preserve"> 11) กิจกรรมแข่งขันกีฬา  </t>
  </si>
  <si>
    <t xml:space="preserve"> 12) กิจกรรมส่งนักกีฬาเข้าร่วมแข่งขัน</t>
  </si>
  <si>
    <t xml:space="preserve"> 13)  กิจกรรมวันผู้สูงอายุ</t>
  </si>
  <si>
    <t xml:space="preserve">3) โครงการการฝึกอบรมและสัมมนา  </t>
  </si>
  <si>
    <t>4) โครงการทัศนศึกษาเพื่อแลกเปลี่ยนวิถีชีวิตและวัฒนธรรมท้องถิ่น     ตั้งไว้</t>
  </si>
  <si>
    <t xml:space="preserve"> 5)  โครงการส่งเสริมอาชีพเยาวชน</t>
  </si>
  <si>
    <t xml:space="preserve"> 6)โครงการส่งเสริมอาชีพแก่เยาวชนกลุ่มเสี่ยงต่อติดยาเสพติด</t>
  </si>
  <si>
    <t>7) โครงการฝึกอบรมกลุ่มอาชีพประดิษฐ์ไม้กวาดบ้านลุวง</t>
  </si>
  <si>
    <t>8) โครงการฝึกอบรมกลุ่มอาชีพตัดเย็บเสื้อผ้าตำบลปุลากง</t>
  </si>
  <si>
    <t xml:space="preserve"> 9)  กิจกรรมศาสนบำบัด</t>
  </si>
  <si>
    <t xml:space="preserve"> 10) ค่าใช้จ่ายในการเลือกตั้ง </t>
  </si>
  <si>
    <t xml:space="preserve"> 11) ค่าใช้จ่ายในการเดินทางไปราชการ สำหรับ เป็นค่าเบี้ยเลี้ยง ค่าพาหนะ ค่าเช่าที่พักและค่าใช้จ่ายอื่น ๆ</t>
  </si>
  <si>
    <t xml:space="preserve"> 12) ค่าของขวัญ ของรางวัล  </t>
  </si>
  <si>
    <t xml:space="preserve"> 13) ค่าพวงมาลัย ช่อดอกไม้ กระเช้าดอกไม้ และพวงมาลา  </t>
  </si>
  <si>
    <t>สาธารณูปโภค</t>
  </si>
  <si>
    <t>อุดหนุน</t>
  </si>
  <si>
    <t>อื่น</t>
  </si>
  <si>
    <t>ที่ดิน และ</t>
  </si>
  <si>
    <t>รวม</t>
  </si>
  <si>
    <t>เจ้าของ</t>
  </si>
  <si>
    <t>บัญชี</t>
  </si>
  <si>
    <t>ประจำ</t>
  </si>
  <si>
    <t>และวัสดุ</t>
  </si>
  <si>
    <t>สิ่งก่อสร้าง</t>
  </si>
  <si>
    <t>1. งานบริหารทั่วไป</t>
  </si>
  <si>
    <t>สำนักงานปลัดฯ</t>
  </si>
  <si>
    <t>2. งานบริหารงานคลัง</t>
  </si>
  <si>
    <t>ส่วนการคลัง</t>
  </si>
  <si>
    <t>ด้านบริหารทั่วไป  (00100)</t>
  </si>
  <si>
    <t>แผนงานการรักษาความสงบภายใน  (00120)</t>
  </si>
  <si>
    <t>ด้านบริการชุมชนและสังคม  (00200)</t>
  </si>
  <si>
    <t>แผนงานเคหะและชุมชน  (00240)</t>
  </si>
  <si>
    <t>แผนงานสร้างความเข้มแข็งของชุมชน  (00250)</t>
  </si>
  <si>
    <t>แผนงานการศาสนาวัฒนธรรมและนันทนาการ   (00260)</t>
  </si>
  <si>
    <t>1. งานกีฬาและ</t>
  </si>
  <si>
    <t xml:space="preserve">     นันทนาการ</t>
  </si>
  <si>
    <t xml:space="preserve">2. งานศาสนา </t>
  </si>
  <si>
    <t xml:space="preserve">     วัฒนธรรมท้องถิ่น</t>
  </si>
  <si>
    <t>ด้านการดำเนินงานอื่น   (00400)</t>
  </si>
  <si>
    <t>แผนงานงบกลาง  (00410)</t>
  </si>
  <si>
    <t>1. งานงบกลาง</t>
  </si>
  <si>
    <t>วัตถุประสงค์</t>
  </si>
  <si>
    <t>1. เพื่อให้การบริหารงานทั่วไป การบริหารงานบุคคลและการบริหารงานคลังเป็นไปอย่างมีประสิทธิภาพ</t>
  </si>
  <si>
    <t xml:space="preserve">    สูงสุด</t>
  </si>
  <si>
    <t>1.1.1 ประเภทเงินเดือนพนักงาน(220100)</t>
  </si>
  <si>
    <t>เพื่อจ่ายเป็นค่าตอบแทนการปฏิบัติงานนอกเวลาราชการให้แก่พนักงานส่วนตำบล</t>
  </si>
  <si>
    <t xml:space="preserve">เพื่อจ่ายเป็นเงินช่วยเหลือค่ารักษาพยาบาลให้แก่พนักงานส่วนตำบล  </t>
  </si>
  <si>
    <t>เพื่อจ่ายเป็นค่าเย็บปก เข้าเล่มหนังสือต่าง ๆ ค่าจ้างเหมาบริการ ค่าธรรมเนียมและค่าลงทะเบียน ต่าง ๆ ฯลฯ</t>
  </si>
  <si>
    <t xml:space="preserve"> - ผู้ช่วยเจ้าหน้าที่จัดเก็บรายได้</t>
  </si>
  <si>
    <t>1.3.1 ประเภท ค่าตอบแทนผู้ปฏิบัติราชการอันเป็นประโยชน์แก่องค์กรปกครองส่วนท้องถิ่น  (310100)</t>
  </si>
  <si>
    <t>1.3.2  ประเภทค่าตอบแทนการปฏิบัติงานนอกเวลา (310300)</t>
  </si>
  <si>
    <t>1.3.3 ประเภท  ค่าเช่าบ้าน  (310400)</t>
  </si>
  <si>
    <t>1.3.5 ประเภท  เงินช่วยเหลือค่ารักษาพยาบาล  (310600)</t>
  </si>
  <si>
    <t xml:space="preserve">เพื่อจ่ายเป็นค่าบำรุงรักษาและซ่อมแซมทรัพย์สินต่าง ๆ ของ อบต. </t>
  </si>
  <si>
    <t>ท่านประธานสภา ฯ และสมาชิกสภาองค์การบริหารส่วนตำบลตะโละ</t>
  </si>
  <si>
    <t>1.1 เงินสมทบกองทุนประกันสังคม (110300)</t>
  </si>
  <si>
    <t>1.4 หมวดงินอุดหนุน</t>
  </si>
  <si>
    <t>ปี 2553</t>
  </si>
  <si>
    <t>ก.รายได้ภาษีอากร</t>
  </si>
  <si>
    <t>ข.รายได้ที่ไม่ใช่ภาษีอากร</t>
  </si>
  <si>
    <t xml:space="preserve">          1.5 ภาษีมูลค่าเพิ่มตาม พ.ร.บ.ฯ</t>
  </si>
  <si>
    <t xml:space="preserve">          1.6 ภาษีมูลค่าเพิ่ม 1ใน 9</t>
  </si>
  <si>
    <t xml:space="preserve">          1.7 ภาษีธุรกิจเฉพาะ</t>
  </si>
  <si>
    <t xml:space="preserve">          1.8 ภาษีสุรา</t>
  </si>
  <si>
    <t xml:space="preserve">          1.11 ค่าภาคหลวงปิโตรเลี่ยม</t>
  </si>
  <si>
    <t xml:space="preserve">          1.12 ค่าธรรมเนียมจดทะเบียน</t>
  </si>
  <si>
    <t xml:space="preserve">                   สิทธินิติกรรมที่ดิน</t>
  </si>
  <si>
    <t>ค. เงินอุดหนุน</t>
  </si>
  <si>
    <t xml:space="preserve">     1. หมวดค่าธรรมเนียม ค่าปรับ</t>
  </si>
  <si>
    <t xml:space="preserve">          1.1 ค่าธรรมเนียมเกี่ยวกับควบ</t>
  </si>
  <si>
    <t xml:space="preserve">          1.2 ค่าปรับจราจรทางบก</t>
  </si>
  <si>
    <t xml:space="preserve">          1.3 ค่าปรับผิดสัญญา</t>
  </si>
  <si>
    <t xml:space="preserve">          1.4 ค่าใบอนุญาตเกี่ยวกับควบ</t>
  </si>
  <si>
    <t xml:space="preserve">     2. หมวดรายได้จากทรัพย์สิน</t>
  </si>
  <si>
    <t xml:space="preserve">     3. หมวดรายได้เบ็ดเตล็ด</t>
  </si>
  <si>
    <t xml:space="preserve">          2.1 ดอกเบี้ยเงินฝากธนาคาร</t>
  </si>
  <si>
    <t xml:space="preserve">          3.1 ค่าขายแบบแปลน</t>
  </si>
  <si>
    <t xml:space="preserve">          3.2  รายได้เบ็ดเตล็ดอื่นๆ </t>
  </si>
  <si>
    <t xml:space="preserve">          1.10 ค่าภาคหลวงแร่</t>
  </si>
  <si>
    <t xml:space="preserve">               -</t>
  </si>
  <si>
    <t>คณะผู้บริหารองค์การบริหารส่วนตำบลตะโละ</t>
  </si>
  <si>
    <t>ขององค์การบริหารส่วนตำบลตะโละ</t>
  </si>
  <si>
    <t xml:space="preserve">                (นายมะกะตา  อาแว)</t>
  </si>
  <si>
    <t>2.3  รายจ่ายตามหมวดรายจ่าย</t>
  </si>
  <si>
    <t>2. เพื่อให้การบริหารงานด้ารการจัดเก็บสถิติ ข้อมูล ตลอดจนการวางแผนพัฒนาเป็นไปอย่างมี</t>
  </si>
  <si>
    <t xml:space="preserve">    ประสิทธิภาพ</t>
  </si>
  <si>
    <t>3. เพื่อให้การบริหารงานด้านกิจการสภาองค์การบริหารส่วนตำบลเป็นไปด้วยความเรียบร้อย</t>
  </si>
  <si>
    <t>งานที่ทำ</t>
  </si>
  <si>
    <t>1. การบริหารงานทั่วไป การบริหารงานบุคคลและการบริหารงานคลัง</t>
  </si>
  <si>
    <t>2. การจัดเก็บสถิติข้อมูลในการวางแผนพัฒนา และการจัดทำงบประมาณ</t>
  </si>
  <si>
    <t>3. การดำเนินการกิจการสภา และการประชุมสภา</t>
  </si>
  <si>
    <t>4. การประชาสัมพันธ์ การจัดทำประกาศต่าง ๆ</t>
  </si>
  <si>
    <t xml:space="preserve">5. งานรับรองต่างๆ </t>
  </si>
  <si>
    <t>6. งานธุรการและงานสารบรรณ</t>
  </si>
  <si>
    <t>7. งานอื่น ๆ</t>
  </si>
  <si>
    <t>หน่วยงานที่รับผิดชอบ</t>
  </si>
  <si>
    <t>1. สำนักงานปลัดองค์การบริหารส่วนตำบล</t>
  </si>
  <si>
    <t>งบประมาณรวม</t>
  </si>
  <si>
    <t>2. ส่วนการคลัง</t>
  </si>
  <si>
    <t>แผนงานการรักษาความสงบภายใน   (00120)</t>
  </si>
  <si>
    <t>1. เพื่อให้การดำเนินงานเกี่ยวกับการรักษาความสงบเรียบร้อยภายในตำบลเป็นไปอย่างเรียบร้อย</t>
  </si>
  <si>
    <t xml:space="preserve">     และมีประสิทธิภาพ</t>
  </si>
  <si>
    <t>2. เพื่อให้การดำเนินงานเกี่ยวกับการป้องกันและบรรเทาสาธารณภัยฝ่ายพลเรือนและความปลอดภัยในชีวิต</t>
  </si>
  <si>
    <t xml:space="preserve">    และทรัพย์สินเป็นไปอย่างมีประสิทธิภาพ</t>
  </si>
  <si>
    <t>1. จัดฝึกอบรมสัมมนา และฝึกทบทวนสมาชิก อปพร.</t>
  </si>
  <si>
    <t>-</t>
  </si>
  <si>
    <t>แผนงานเคหะและชุมชน   (00240)</t>
  </si>
  <si>
    <t>1. เพื่อให้การบริหารงานทั่วไป และการบริหารงานบุคคลเป็นไปอย่างมีประสิทธิภาพ</t>
  </si>
  <si>
    <t>2. เพื่อพัฒนาเส้นทางคมนาคมให้เหมาะสม</t>
  </si>
  <si>
    <t>3. เพื่อให้ประชาชนได้รับริการด้านโครงสร้างพื้นฐานได้อย่างครอบคลุมและทั่วถึง</t>
  </si>
  <si>
    <t>1. การบริหารงานทั่วไปเกี่ยวกับเคหะและชุมชน</t>
  </si>
  <si>
    <t>(3) ผดด.ศูนย์อบรมเด็กก่อนเกณฑ์มัสยิดปุลากง</t>
  </si>
  <si>
    <t>2. การก่อสร้างถนนและงานโครงสร้างพื้นฐานที่จำเป็น</t>
  </si>
  <si>
    <t>3. การจัดหาข้อมูลและสำรวจพื้นที่</t>
  </si>
  <si>
    <t>4. งานอื่น ๆ</t>
  </si>
  <si>
    <t>1. ส่วนโยธา</t>
  </si>
  <si>
    <t>แผนงานสร้างความเข้มแข็งของชุมชน   (00250)</t>
  </si>
  <si>
    <t>1. เพื่อยกระดับความเป็นอยู่ของประชาชนให้ดีขึ้น</t>
  </si>
  <si>
    <t>2. เพื่อส่งเสริมความรัก ความสามัคคี และการรวมกลุ่มของประชาชน</t>
  </si>
  <si>
    <t>1. การดำเนินการจัดกิจกรรมในการรณรงค์การป้องกันและแก้ไขปัญหายาเสพติด</t>
  </si>
  <si>
    <t>2. การจัดการฝึกอบรมเพื่อป้องกันและแก้ไขปัญหายาเสพติด</t>
  </si>
  <si>
    <t>3. งานอื่น ๆ</t>
  </si>
  <si>
    <t>ด้านบริการชุมชนและสังคม   (00200)</t>
  </si>
  <si>
    <t>แผนงานการศาสนา วัฒนธรรมและนันทนาการ   (00260)</t>
  </si>
  <si>
    <t>1. เพื่อให้การดำเนินการด้านศาสนา วัฒนธรรมและนันทนาการเป็นไปอย่างมีประสิทธิภาพ</t>
  </si>
  <si>
    <t>3. เพื่อส่งเสริมกิจกรรมด้านกีฬา</t>
  </si>
  <si>
    <t xml:space="preserve">2. เพื่อส่งเสริมและสนับสนุนงานประเพณีต่างๆ </t>
  </si>
  <si>
    <t>1. จัดกิจกรรมทางศาสนา วัฒนธรรมและประเพณีต่าง ๆ</t>
  </si>
  <si>
    <t>เพื่อจ่ายเป็นเงินเพิ่มการครองชีพชั่วคราวและเงิน สปพ.แก่พนักงานจ้างองค์การบริหารส่วนตำบล  จำนวน  3  อัตรา</t>
  </si>
  <si>
    <t>เห็นชอบของสภาองค์การบริหารส่วนตำบลตะโละ  และโดยอนุมัติของนายอำเภอยะหริ่ง ดังต่อไปนี้</t>
  </si>
  <si>
    <t xml:space="preserve"> - 3 -</t>
  </si>
  <si>
    <t>เพื่อจ่ายเป็นค่าใช้จ่ายในการฝึกอบรมกลุ่มอาชีพประดิษฐ์ไม้กวาดบ้านลุวง</t>
  </si>
  <si>
    <t>เพื่อจ่ายเป็นค่าใช้จ่ายในการฝึกอบรมกลุ่มอาชีพตัดเย็บเสื้อผ้าตำบลปุลากง</t>
  </si>
  <si>
    <t>3. จัดกิจกรรมเข้าร่วมกับหน่วยงานอื่น</t>
  </si>
  <si>
    <t>2. จัดกิจกรรมการแข่งขันกีฬาต่าง ๆ และส่งนักกีฬาเข้าร่วมการแข่งขันในระดับต่าง ๆ</t>
  </si>
  <si>
    <t>4. ส่งเสริมภูมิปัญญาชาวบ้าน</t>
  </si>
  <si>
    <t>5. ส่งเสริมประเพณี ศิลปวัฒนธรรม การท่องเที่ยวและการประชาสัมพันธ์</t>
  </si>
  <si>
    <t>แผนงานงบกลาง   (00410)</t>
  </si>
  <si>
    <t xml:space="preserve">ปรากฎในด้านบริการชุมชนและสังคม </t>
  </si>
  <si>
    <t>1.3.4 ประเภท เงินประโยชน์ตอบแทนอื่นสำหรับพนักงานส่วนท้องถิ่นเป็นกรณีพิเศษ (310700)</t>
  </si>
  <si>
    <t xml:space="preserve">1.3.5  ประเภท  รายจ่ายเพื่อให้ได้มาซึ่งบริการ(320100) </t>
  </si>
  <si>
    <t>1.3.6 ประเภท รายจ่ายเกี่ยวเนื่องกับการปฏิบัติราชการที่ไม่เข้าลักษณะรายจ่ายหมวดอื่น ๆ (320300</t>
  </si>
  <si>
    <t>1.3.8  ประเภท วัสดุสำนักงาน (330100)</t>
  </si>
  <si>
    <t>1. ส่วนการศึกษา ศาสนาและวัฒนธรรม</t>
  </si>
  <si>
    <t xml:space="preserve">          1.9 ภาษีสรรพสามิต</t>
  </si>
  <si>
    <t>1.1 ภาษีโรงเรือนและที่ดิน</t>
  </si>
  <si>
    <t>1.2 ภาษีบำรุงท้องที่</t>
  </si>
  <si>
    <t>1.3 อากรฆ่าสัตว์</t>
  </si>
  <si>
    <t>1. เพื่อให้การบริหารงานที่มิใช่ภารกิจของหน่วยงานใดโดยเฉพาะเป็นไปอย่างมีประสิทธิภาพ</t>
  </si>
  <si>
    <t>2. เพื่อให้การบริหารงานตามข้อผูกพันกับหน่วยงานอื่นเป็นไปอย่างมีประสิทธิภาพ</t>
  </si>
  <si>
    <t>3. เพื่อส่งเสริมการศึกษาให้ผู้บริหารท้องถิ่น สมาชิกสภาท้องถิ่น พนักงานส่วนตำบลและพนักงานจ้าง</t>
  </si>
  <si>
    <t xml:space="preserve">    ให้ได้รับการศึกษาที่ดีขึ้น เพื่อนำมาให้ในการปฏิบัติงานให้เกิดประสิทธิภาพ</t>
  </si>
  <si>
    <t>4. เพื่อไว้จ่ายในกรณีเกิดเหตุการณ์ เช่นกรณีอุทกภัยลและ สาธารณะภัยต่าง ๆ</t>
  </si>
  <si>
    <t>1. ตามข้อผูกพันที่มีตามกฎหมาย</t>
  </si>
  <si>
    <t>2. เงินสำรองจ่ายไว้จ่ายในกิจการที่ไม่สามารถคาดการณ์ได้ล่วงหน้า</t>
  </si>
  <si>
    <t>3. ส่งเสริมให้ผู้บริหาร สมาชิกสภาท้องถิ่น พนักงานส่วนตำบลและพนักงานจ้าง ได้รับการศึกษาเพิ่มขึ้น</t>
  </si>
  <si>
    <t>4. จ่ายเงินสมทบกองทุนประกันสังคมให้กับพนักงานจ้าง</t>
  </si>
  <si>
    <t>5. จ่ายเงินสมทบกองทุนข้าราชการพนักงานส่วนตำบล</t>
  </si>
  <si>
    <t>ส่วนโยธา</t>
  </si>
  <si>
    <t xml:space="preserve">นอกจากนี้องค์การบริหารส่วนตำบลมีเงินสะสมเหลืออยู่  </t>
  </si>
  <si>
    <t>2.2  รายจ่ายจำแนกตามแผนงาน</t>
  </si>
  <si>
    <t xml:space="preserve">บาท </t>
  </si>
  <si>
    <t>1.1.1 ประเภทเงินเดือนนายก/รองนายก (210100)</t>
  </si>
  <si>
    <t>1.1.2 ประเภทเงินค่าตอบแทนประจำตำแหน่งนายก/รองนายก(210200)</t>
  </si>
  <si>
    <t>1.1.3 ประเภทเงินค่าตอบแทนพิเศษนายก/รองนายก(210300)</t>
  </si>
  <si>
    <t>1.1.5 ประเภทเงินค่าตอบแทนสมาชิกสภาองค์กรปกครองส่วนท้องถิ่น  (210600)</t>
  </si>
  <si>
    <t>1.1.6 ประเภทเงินเดือนพนักงาน  (220100)</t>
  </si>
  <si>
    <t>1.1.7 ประเภทเงินเพิ่มต่าง ๆ ของพนักงาน (220200)</t>
  </si>
  <si>
    <t>1.1.8 ประเภทเงินประจำตำแหน่ง  (220300)</t>
  </si>
  <si>
    <t>1.3.1 ประเภท ค่าตอบแทนผู้ปฏิบัติราชการอันเป็นประโยชน์แก่องค์กรปกครองส่วนท้องถิ่น (310100)</t>
  </si>
  <si>
    <t>1.3.4 ประเภทค่าเช่าบ้าน  (310400)</t>
  </si>
  <si>
    <t>1.3.5 ประเภท เงินช่วยเหลือการศึกษาบุตร (310500)</t>
  </si>
  <si>
    <t>1.3.6 ประเภท เงินช่วยเหลือค่ารักษาพยาบาล (310600)</t>
  </si>
  <si>
    <t xml:space="preserve"> - มีหน่วยแสดงผลเพื่อแสดงภาพแยกจากวงจรหลักมีหน่วยความจำไม่น้อยกว่า 512 MB</t>
  </si>
  <si>
    <t xml:space="preserve"> - มีหน่วยจัดเก็บข้อมูล(Hard Disk )ชนิด SATA หรือดีกว่า ขนาดความจุไม่น้อยกว่า 500 GB </t>
  </si>
  <si>
    <t xml:space="preserve">    จำนวน 1 หน่วย</t>
  </si>
  <si>
    <t xml:space="preserve"> - มีโปรแกรมจัดการสำนักงาน พร้อมแผ่นซีดีรอม ชุดติดตั้ง</t>
  </si>
  <si>
    <t xml:space="preserve"> - มีเครื่องสำรองไฟฟ้า ไม่ต่ำกว่า 50 VA</t>
  </si>
  <si>
    <t>1.1.1 ประเภทเงินเดือนพนักงาน  (220100)</t>
  </si>
  <si>
    <t xml:space="preserve">เป็นเงิน </t>
  </si>
  <si>
    <t xml:space="preserve">        2) อุดหนุนโรงเรียนชุมชนวัดป่าศรี</t>
  </si>
  <si>
    <t xml:space="preserve">        3) อุดหนุนโรงเรียนบ้านปุลากง</t>
  </si>
  <si>
    <t>1.5.2 ประเภท อุดหนุนกิจการที่เป็นสาธารณประโยชน์  (610400)</t>
  </si>
  <si>
    <t>1.5.1 ประเภท อุดหนุนส่วนราชการ  (610200)</t>
  </si>
  <si>
    <t xml:space="preserve">เพื่อจ่ายเป็นเงินช่วยเหลือค่ารักษาพยาบาลให้แก่ นายกองค์การบริหารส่วนตำบลและ พนักงานส่วนตำบล  </t>
  </si>
  <si>
    <t>1.3.7 ประเภท เงินประโยชน์ตอบแทนอื่นสำหรับพนักงานส่วนท้องถิ่นเป็นกรณีพิเศษ (310700)</t>
  </si>
  <si>
    <t>1.3.10 ประเภท รายจ่ายเกี่ยวเนื่องกับการปฏิบัติราชการที่ไม่เข้าลักษณะรายจ่ายหมวดอื่น ๆ (320300)</t>
  </si>
  <si>
    <t>งานส่งเสริมและสนับสนุนความเข้มแข็งของชุมชน(00252)</t>
  </si>
  <si>
    <t xml:space="preserve"> - ค่าใช้จ่ายโครงการจัดทำแผนที่ภาษีและทะเบียนทรัพย์สิน  </t>
  </si>
  <si>
    <t>เพื่อจ่ายเป็นค่าใช้จ่ายตามโครงการจัดทำแผนที่ภาษีและทะเบียนทรัพย์สินขององค์การบริหารส่วนตำบล</t>
  </si>
  <si>
    <t>1.3.12 ประเภท วัสดุสำนักงาน (330100)</t>
  </si>
  <si>
    <r>
      <t>1.3.4 ประเภท เงินช่วยเหลือการศึกษาบุตร (</t>
    </r>
    <r>
      <rPr>
        <u val="single"/>
        <sz val="14"/>
        <rFont val="Angsana New"/>
        <family val="1"/>
      </rPr>
      <t>310500)</t>
    </r>
  </si>
  <si>
    <r>
      <t xml:space="preserve">1.3.9 ประเภทรายจ่ายเพื่อบำรุงรักษาหรือซ่อมแซมทรัพย์สิน (320400) </t>
    </r>
    <r>
      <rPr>
        <sz val="16"/>
        <rFont val="Angsana New"/>
        <family val="1"/>
      </rPr>
      <t>ตั้งไว้</t>
    </r>
  </si>
  <si>
    <r>
      <t>1.3.8 ประเภท  รายจ่ายเพื่อให้ได้มาซึ่งบริการ</t>
    </r>
    <r>
      <rPr>
        <sz val="16"/>
        <rFont val="Angsana New"/>
        <family val="1"/>
      </rPr>
      <t xml:space="preserve"> </t>
    </r>
    <r>
      <rPr>
        <u val="single"/>
        <sz val="16"/>
        <rFont val="Angsana New"/>
        <family val="1"/>
      </rPr>
      <t xml:space="preserve"> (320100)</t>
    </r>
  </si>
  <si>
    <r>
      <t>1.3.9 ประเภท รายจ่ายเกี่ยวกับการรับรองและพิธีการ</t>
    </r>
    <r>
      <rPr>
        <sz val="16"/>
        <rFont val="Angsana New"/>
        <family val="1"/>
      </rPr>
      <t xml:space="preserve">  (320200) </t>
    </r>
  </si>
  <si>
    <r>
      <t>1.3.11 ประเภทรายจ่ายเพื่อบำรุงรักษาหรือซ่อมแซมทรัพย์สิน (320400)</t>
    </r>
    <r>
      <rPr>
        <sz val="15.5"/>
        <rFont val="Angsana New"/>
        <family val="1"/>
      </rPr>
      <t xml:space="preserve">  ตั้งไว้</t>
    </r>
  </si>
  <si>
    <r>
      <t xml:space="preserve">1.3.17 ประเภท วัสดุวิทยาศาสตร์/การแพทย์    (330900) </t>
    </r>
    <r>
      <rPr>
        <sz val="16"/>
        <rFont val="Angsana New"/>
        <family val="1"/>
      </rPr>
      <t xml:space="preserve">  </t>
    </r>
  </si>
  <si>
    <r>
      <t>1.3.1 ประเภท ค่าตอบแทนการปฏิบัติงานนอกเวลาราชการ(</t>
    </r>
    <r>
      <rPr>
        <u val="single"/>
        <sz val="14"/>
        <rFont val="Angsana New"/>
        <family val="1"/>
      </rPr>
      <t>310300)</t>
    </r>
  </si>
  <si>
    <r>
      <t xml:space="preserve">1.1.1 ประเภทเงินเดือนพนักงาน </t>
    </r>
    <r>
      <rPr>
        <u val="single"/>
        <sz val="14"/>
        <rFont val="Angsana New"/>
        <family val="1"/>
      </rPr>
      <t xml:space="preserve">(220100) </t>
    </r>
  </si>
  <si>
    <r>
      <t xml:space="preserve">1.1.2 ประเภทเงินเพิ่มต่าง   ๆ </t>
    </r>
    <r>
      <rPr>
        <u val="single"/>
        <sz val="14"/>
        <rFont val="Angsana New"/>
        <family val="1"/>
      </rPr>
      <t xml:space="preserve"> (220200)</t>
    </r>
  </si>
  <si>
    <r>
      <t>1.3.1 ประเภท ค่าตอบแทนการปฏิบัติงานนอกเวลาราชการ (310300)</t>
    </r>
    <r>
      <rPr>
        <sz val="16"/>
        <rFont val="Angsana New"/>
        <family val="1"/>
      </rPr>
      <t xml:space="preserve">     ตั้งไว้</t>
    </r>
  </si>
  <si>
    <r>
      <t>1.3.7 ประเภทรายจ่ายเพื่อบำรุงรักษาหรือซ่อมแซมทรัพย์สิน</t>
    </r>
    <r>
      <rPr>
        <sz val="16"/>
        <rFont val="Angsana New"/>
        <family val="1"/>
      </rPr>
      <t xml:space="preserve"> (320400)   ตั้งไว้</t>
    </r>
  </si>
  <si>
    <r>
      <t>1.3.9 ประเภทวัสดุไฟฟ้าและวิทยุ</t>
    </r>
    <r>
      <rPr>
        <u val="single"/>
        <sz val="14"/>
        <rFont val="Angsana New"/>
        <family val="1"/>
      </rPr>
      <t>(330200)</t>
    </r>
  </si>
  <si>
    <r>
      <t>1.3.10 ประเภท วัสดุคอมพิวเตอร์</t>
    </r>
    <r>
      <rPr>
        <u val="single"/>
        <sz val="14"/>
        <rFont val="Angsana New"/>
        <family val="1"/>
      </rPr>
      <t>(331400)</t>
    </r>
  </si>
  <si>
    <t>1.2  เงินสำรองจ่าย (111000)</t>
  </si>
  <si>
    <t>1.3 รายจ่ายตามข้อผูกพัน  (111100)</t>
  </si>
  <si>
    <t>1.4 เงินสมทบกองทุนบำเน็จบำนาญข้าราชการส่วนท้องถิ่น (กบท.) (120100)</t>
  </si>
  <si>
    <t>1.3.13 ประเภท วัสดุไฟฟ้าและวิทยุ (330200)</t>
  </si>
  <si>
    <t>1.3.14 ประเภท วัสดุงานบ้านงานครัว (330300)</t>
  </si>
  <si>
    <t>1.3.15 ประเภท วัสดุพาหนะและขนส่ง(330700)</t>
  </si>
  <si>
    <t>1.3.16 ประเภท วัสดุเชื้อเพลิงและหล่อลื่น(330800)</t>
  </si>
  <si>
    <t>1.3.18 ประเภท วัสดุการเกษตร (331000)</t>
  </si>
  <si>
    <t>1.3.19 ประเภท วัสดุโฆษณาและเผยแพร่(331100)</t>
  </si>
  <si>
    <t>1.3.20 ประเภท วัสดุคอมพิวเตอร์  (331400)</t>
  </si>
  <si>
    <t>เพื่อใช้จ่ายในการจัดงานเทศกาลเดือนสิบ</t>
  </si>
  <si>
    <t>เพื่อใช้จ่ายในการจัดกิจกรรมวันฮารีรายอ</t>
  </si>
  <si>
    <t>เพื่อใช้จ่ายในการจัดกจกรรมเทศกาลเดือนรอมฎอน</t>
  </si>
  <si>
    <t xml:space="preserve"> - ค่าซ่อมแซมและบำรุงรักษาทรัพย์สินต่าง ๆ ของ อบต. </t>
  </si>
  <si>
    <t xml:space="preserve"> - อาหารเสริม(นม) สำหรับสำหรับเด็กเล็ก - ประถม 6 ของโรงเรียน   3 โรง  จำนวน  จำนวน  264 วัน </t>
  </si>
  <si>
    <t>ปี 2555</t>
  </si>
  <si>
    <t xml:space="preserve">1) ศพด.ตะโละ   จำนวน 40 คน ๆ 8 บาท  280 วัน  </t>
  </si>
  <si>
    <t>1.3.6 ประเภท เงินประโยชน์ตอบแทนอื่นสำหรับพนักงานส่วนท้องถิ่นเป็นกรณีพิเศษ (310700)</t>
  </si>
  <si>
    <t>เพื่อจ่ายเป็นค่าก่อสร้างอาคารที่ทำการองค์การบริหารส่วนตำบลตะโละ  (รายละเอียดตามแบบที่ อบต.กำหนด)</t>
  </si>
  <si>
    <t>เพื่อจ่ายเป็นค่าจ้างพนักงานจ้างองค์การบริหารส่วนตำบล  2  อัตรา</t>
  </si>
  <si>
    <t>เพื่อจ่ายเป็นเงินเพิ่มการครองชีพชั่วคราวและเงิน สปพ.แก่พนักงานจ้างองค์การบริหารส่วนตำบล  จำนวน  2  อัตรา</t>
  </si>
  <si>
    <t>1.3.7  ประเภท  รายจ่ายเพื่อให้ได้มาซึ่งบริการ (320100)</t>
  </si>
  <si>
    <t>1.3.8 ประเภท รายจ่ายเกี่ยวเนื่องกับการปฏิบัติราชการที่ไม่เข้าลักษณะรายจ่ายหมวดอื่น ๆ  (320300)</t>
  </si>
  <si>
    <t>1.3.10 ประเภท วัสดุสำนักงาน  (330100)</t>
  </si>
  <si>
    <t>1.3.11 ประเภท วัสดุงานบ้านงานครัว(330300)</t>
  </si>
  <si>
    <t>1.3.12 ประเภทวัสดุคอมพิวเตอร์ (331400)</t>
  </si>
  <si>
    <t>ปี 2554</t>
  </si>
  <si>
    <t xml:space="preserve">     1. หมวดเงินอุดหนุน</t>
  </si>
  <si>
    <t xml:space="preserve">          1.1 เงินอุดหนุนทั่วไป</t>
  </si>
  <si>
    <t>ข้อ 6 ให้นายกองค์การบริหารส่วนตำบล ปฏิบัติการเบิกจ่ายเงินงบประมาณ ที่ได้อนุมัติให้เป็นไปตามระเบียบ</t>
  </si>
  <si>
    <t>การเบิกจ่ายเงินขององค์การบริหารส่วนตำบล</t>
  </si>
  <si>
    <t>ประจำปีงบประมาณ พ.ศ. 2554</t>
  </si>
  <si>
    <t>1.3.2 ประเภท  ค่าเช่าบ้าน  (310400)</t>
  </si>
  <si>
    <t>1.3.3 ประเภท  เงินช่วยเหลือค่ารักษาพยาบาล (310600)</t>
  </si>
  <si>
    <t>งบกลาง</t>
  </si>
  <si>
    <t>เพื่อจ่ายเป็นค่าพวงมาลัย ช่อดอกไม้ กระเช้าดอกไม้ และพวงมาลา สำหรับพิธีการวันสำคัญต่าง ๆ  ตามวาระและ</t>
  </si>
  <si>
    <t>1.4.1 ประเภท ค่าไฟฟ้า  (340100)</t>
  </si>
  <si>
    <t>1.4 หมวดค่าสาธารณูปโภค  (534000)</t>
  </si>
  <si>
    <t>1.5 หมวดงินอุดหนุน  (560000)</t>
  </si>
  <si>
    <t>1.5.1 ประเภท อุดหนุนองค์กรปกครองท้องถิ่นอื่น   (610100)</t>
  </si>
  <si>
    <t xml:space="preserve">ตั้งงบประมาณรายจ่ายทั้งสิ้น                              </t>
  </si>
  <si>
    <t xml:space="preserve">บาท         </t>
  </si>
  <si>
    <t>เพื่ออุดหนุนที่ทำการองค์การบริหารส่วนตำบลหนองแรต ตามโครงการสนับสนุนงบประมาณการจัดจ้างพนักงานจ้าง</t>
  </si>
  <si>
    <t xml:space="preserve"> ค่าซ่อมแซมบำรุงรักษา จัดหาวัสดุอุปกรณ์และครุภัณฑ์เพื่อเพิ่มประสิทธิภาพการบริหารงานของศูนย์ข้อมูลข่าวสารฯ </t>
  </si>
  <si>
    <t xml:space="preserve">ตั้งไว้   </t>
  </si>
  <si>
    <t xml:space="preserve"> - ค่าเย็บปก เข้าเล่มหนังสือต่าง ๆ ค่าจ้างเหมาบริการ ค่าธรรมเนียมและค่าลงทะเบียน ต่าง ๆ ฯลฯ</t>
  </si>
  <si>
    <t>และค่าลงทะเบียน ต่าง ๆ ฯลฯ</t>
  </si>
  <si>
    <t xml:space="preserve">จ่ายเป็นค่าเย็บปก เข้าเล่มหนังสือต่าง ๆ ค่าจ้างเหมาบริการ ค่าธรรมเนียม </t>
  </si>
  <si>
    <t>ตั้งจ่ายจากเงินอุดหนุนทั่วไป</t>
  </si>
  <si>
    <t>1. งานบริหารทั่วไปเกี่ยว</t>
  </si>
  <si>
    <t xml:space="preserve">     กับเคหะและชุมชน</t>
  </si>
  <si>
    <t>2. งานไฟฟ้าถนน</t>
  </si>
  <si>
    <t>4. เพื่อให้งานด้านกฎหมาย การจัดทำนิติกรรมต่าง ๆ เป็นไปอย่างมีประสิทธิภาพ</t>
  </si>
  <si>
    <t xml:space="preserve">ในส่วนของงบประมาณรายจ่าย ได้กำหนดวงเงินรายจ่ายไว้  จำนวน  </t>
  </si>
  <si>
    <t xml:space="preserve">ตั้งไว้ </t>
  </si>
  <si>
    <t>เงินเดือน (ฝ่ายการเมือง)</t>
  </si>
  <si>
    <t xml:space="preserve">1.1.4 ประเภทเงินเดือน/ค่าตอบแทนเลขานุการและที่ปรึกษาผู้บริหารองค์กรปกครองส่วนท้องถิ่น (210400) </t>
  </si>
  <si>
    <t>เงินเดือน (ฝ่ายประจำ)</t>
  </si>
  <si>
    <t xml:space="preserve"> - หัวหน้าส่วนการคลัง </t>
  </si>
  <si>
    <t xml:space="preserve"> - เจ้าพนักงานการเงินและบัญชี</t>
  </si>
  <si>
    <t xml:space="preserve"> - เจ้าพนักงานพัสดุ</t>
  </si>
  <si>
    <t>1.1.2 ประเภทเงินเพิ่มต่าง ๆ ของพนักงาน (220200)</t>
  </si>
  <si>
    <t>1.3.2 ประเภทค่าเบี้ยประชุม  (310200)</t>
  </si>
  <si>
    <t>1.3.3 ประเภท ค่าตอบแทนการปฏิบัติงานนอกเวลาราชการ(310300)</t>
  </si>
  <si>
    <t>***************************</t>
  </si>
  <si>
    <t>*************************</t>
  </si>
  <si>
    <t>แผนงานสาธารณสุข  (00220)</t>
  </si>
  <si>
    <t>1. งานบริการสาธารณสุข</t>
  </si>
  <si>
    <t xml:space="preserve">    และงานสาธารณสุขอื่น</t>
  </si>
  <si>
    <t>สำนักปลัดฯ</t>
  </si>
  <si>
    <t>แผนงานสาธารณสุข   (00220)</t>
  </si>
  <si>
    <t xml:space="preserve">จัดเก็บและบันทึกข้อมูล ต่าง ๆ ,ค่าติดตั้งการเชื่อมต่ออินเตอร์เน็ต แบบความเร็วสูง ฯลฯ   </t>
  </si>
  <si>
    <t>เพื่อจ่ายค่าเย็บหนังสือ เข้าปกหนังสือ และข้อบัญญัติต่าง ๆ ฯลฯ  ,ค่าธรรมเนียมและค่าลงทะเบียนต่าง ๆ ค่าซักฟอก</t>
  </si>
  <si>
    <t xml:space="preserve"> ค่าระวางรถบรรทุก ,  ค่าจ้างเหมาบริการต่าง ๆ  ,ค่าวารสาร  ,ล้างล้างฟิมล์  อัดขยายรูป ,ค่าจัดพิมพ์แบบสอบถาม    </t>
  </si>
  <si>
    <t>เพื่อจ่ายเป็นค่าบำรุงและซ่อมแซมครุภัณฑ์หรือทรัพย์สินอื่น เช่น รถยนต์ รถจักรยานยนต์ เครื่องคอมพิวเตอร์ โต๊ะ ฯลฯ</t>
  </si>
  <si>
    <t>เพื่อจ่ายเป็นค่าโทรศัพท์สำหรับที่ทำการองค์การบริหารส่วนตำบลและโทรศัพท์เคลื่อนที่</t>
  </si>
  <si>
    <t>เพื่อจ่ายเป็นค่าน้ำประปาสำหรับที่ทำการองค์การบริหารส่วนตำบล</t>
  </si>
  <si>
    <t xml:space="preserve"> 1) อุดหนุนกิจการศาสนา วัฒนธรรมและนันทนาการให้แก่มัสยิดตันหยงไอร์นง  หมู่ที่ 1 ตำบลตะโละ</t>
  </si>
  <si>
    <t>บาท  เพื่อจ่ายเป็นค่าสนับสนุนการจัดงานเมาลิด</t>
  </si>
  <si>
    <t>แผนงานการศาสนา วัฒนธรรมและนันทนาการ(00260)</t>
  </si>
  <si>
    <t>งานศาสนาวัฒนธรรมท้องถิ่น(00263)</t>
  </si>
  <si>
    <t xml:space="preserve"> 2) อุดหนุนกิจการศาสนา วัฒนธรรมและนันทนาการให้แก่มัสยิดเปาะปาร์มัน  หมู่ที่ 2 ตำบลตะโละ</t>
  </si>
  <si>
    <t xml:space="preserve"> 3) อุดหนุนกิจการศาสนา วัฒนธรรมและนันทนาการให้แก่มัสยิดตะโละแอเราะ  หมู่ที่ 5 ตำบลตะโละ</t>
  </si>
  <si>
    <t xml:space="preserve"> 4) อุดหนุนกิจการศาสนา วัฒนธรรมและนันทนาการให้แก่มัสยิดปุลากง หมู่ที่ 1 ตำบลปุลากง</t>
  </si>
  <si>
    <t>ปรากฎในด้านบริการชุมชนและสังคม</t>
  </si>
  <si>
    <t>แผนงานการศาสนา วัฒนธรรมและนันทนาการ</t>
  </si>
  <si>
    <t>งานศาสนาวัฒนธรรมท้องถิ่น</t>
  </si>
  <si>
    <t xml:space="preserve"> 5) อุดหนุนกิจการศาสนา วัฒนธรรมและนันทนาการให้แก่มัสยิดปาโฮะกาเยาะ  หมู่ที่ 2 ตำบลปุลากง</t>
  </si>
  <si>
    <t xml:space="preserve"> 6) อุดหนุนกิจการศาสนา วัฒนธรรมและนันทนาการให้แก่มัสยิดบือแนละที  หมู่ที่ 3 ตำบลปุลากง</t>
  </si>
  <si>
    <t>1) อุดหนุนศูนย์สาธารณสุขมูลฐานชุมชนหมู่ 1  ตำบลตะโละ</t>
  </si>
  <si>
    <t>2) อุดหนุนศูนย์สาธารณสุขมูลฐานชุมชนหมู่ 2 ตำบลตะโละ</t>
  </si>
  <si>
    <t>3) อุดหนุนศูนย์สาธารณสุขมูลฐานชุมชนหมู่ 3  ตำบลตะโละ</t>
  </si>
  <si>
    <t>4) อุดหนุนศูนย์สาธารณสุขมูลฐานชุมชนหมู่ 4  ตำบลตะโละ</t>
  </si>
  <si>
    <t>5) อุดหนุนศูนย์สาธารณสุขมูลฐานชุมชนหมู่ 5  ตำบลตะโละ</t>
  </si>
  <si>
    <t>6) อุดหนุนศูนย์สาธารณสุขมูลฐานชุมชนหมู่ 1  ตำบลปุลากง</t>
  </si>
  <si>
    <t>7) อุดหนุนศูนย์สาธารณสุขมูลฐานชุมชนหมู่ 2  ตำบลปุลากง</t>
  </si>
  <si>
    <t>8) อุดหนุนศูนย์สาธารณสุขมูลฐานชุมชนหมู่ 3  ตำบลปุลากง</t>
  </si>
  <si>
    <t>9) อุดหนุนศูนย์สาธารณสุขมูลฐานชุมชนหมู่ 4  ตำบลปุลากง</t>
  </si>
  <si>
    <t>1.  สนับสนุนงบประมาณในการจัดหาน้ำยาต่าง ๆ</t>
  </si>
  <si>
    <t>ประมาณการรายรับงบประมาณรายจ่ายทั่วไป</t>
  </si>
  <si>
    <t xml:space="preserve">รวม </t>
  </si>
  <si>
    <t>จำนวน</t>
  </si>
  <si>
    <t>คำชี้แจง</t>
  </si>
  <si>
    <t>ประมาณการไว้สูงกว่าปีที่ผ่านมา โดยประมาณการจากรายรับจริงในปีที่ผ่านมาที่คาดว่าจะได้รับ</t>
  </si>
  <si>
    <t>1.2 ค่าปรับจราจรทางบก</t>
  </si>
  <si>
    <t>*****************</t>
  </si>
  <si>
    <t>3.1 ค่าขายแบบแปลน</t>
  </si>
  <si>
    <t>3.2 รายได้เบ็ดเตล็ดอื่น ๆ</t>
  </si>
  <si>
    <t>1.3 ค่าปรับผิดสัญญา</t>
  </si>
  <si>
    <t>1.4 ค่าใบอนุญาตเกี่ยวกับการควบคุมอาคาร</t>
  </si>
  <si>
    <t>2.1 ดอกเบี้ยเงินฝากธนาคาร</t>
  </si>
  <si>
    <t>เรื่อง</t>
  </si>
  <si>
    <t xml:space="preserve"> - 4 -</t>
  </si>
  <si>
    <t xml:space="preserve"> - 2 -</t>
  </si>
  <si>
    <t>ส่วนที่  2</t>
  </si>
  <si>
    <t xml:space="preserve"> - 5 -</t>
  </si>
  <si>
    <t xml:space="preserve"> -1 -</t>
  </si>
  <si>
    <t xml:space="preserve"> - 6 -</t>
  </si>
  <si>
    <t xml:space="preserve"> -7 -</t>
  </si>
  <si>
    <t>อนุมัติ</t>
  </si>
  <si>
    <t xml:space="preserve">บาท   </t>
  </si>
  <si>
    <t>แยกเป็น</t>
  </si>
  <si>
    <t>เงินอุดหนุนทั่วไป</t>
  </si>
  <si>
    <t>(ลงนาม)............................................</t>
  </si>
  <si>
    <t xml:space="preserve"> - 8 -</t>
  </si>
  <si>
    <t>ส่วนที่  3</t>
  </si>
  <si>
    <t>รายละเอียดประกอบ</t>
  </si>
  <si>
    <t xml:space="preserve"> - รายจ่ายตามแผนงาน</t>
  </si>
  <si>
    <t xml:space="preserve"> - รายละเอียดรายจ่ายตามหน่วยงาน</t>
  </si>
  <si>
    <t xml:space="preserve"> - ประมาณการรายรับ </t>
  </si>
  <si>
    <t xml:space="preserve"> - 9 -</t>
  </si>
  <si>
    <t>00111</t>
  </si>
  <si>
    <t>00113</t>
  </si>
  <si>
    <t xml:space="preserve"> -11 -</t>
  </si>
  <si>
    <t xml:space="preserve"> -13 -</t>
  </si>
  <si>
    <t xml:space="preserve"> - 14 -</t>
  </si>
  <si>
    <t xml:space="preserve"> -15 -</t>
  </si>
  <si>
    <t xml:space="preserve"> - 16 -</t>
  </si>
  <si>
    <t xml:space="preserve"> -19 -</t>
  </si>
  <si>
    <t xml:space="preserve"> - 21 -</t>
  </si>
  <si>
    <t xml:space="preserve"> - 12 -</t>
  </si>
  <si>
    <t xml:space="preserve"> - 18 -</t>
  </si>
  <si>
    <t xml:space="preserve"> - 20 -</t>
  </si>
  <si>
    <t xml:space="preserve"> - 22 -</t>
  </si>
  <si>
    <t xml:space="preserve"> - 24 -</t>
  </si>
  <si>
    <t>00223</t>
  </si>
  <si>
    <t>00241</t>
  </si>
  <si>
    <t>00242</t>
  </si>
  <si>
    <t>00252</t>
  </si>
  <si>
    <t>00262</t>
  </si>
  <si>
    <t>00263</t>
  </si>
  <si>
    <t>00411</t>
  </si>
  <si>
    <t xml:space="preserve"> - 25 -</t>
  </si>
  <si>
    <t xml:space="preserve"> - 28 -</t>
  </si>
  <si>
    <t xml:space="preserve"> ตั้งไว้ </t>
  </si>
  <si>
    <t xml:space="preserve"> ตั้งไว้</t>
  </si>
  <si>
    <t>ก. ด้านบริหารทั่วไป</t>
  </si>
  <si>
    <t xml:space="preserve">     1. แผนงานบริหารงานทั่วไป</t>
  </si>
  <si>
    <t>00121</t>
  </si>
  <si>
    <t xml:space="preserve">2. รายจ่ายเพื่อการลงทุน  ตั้งไว้ </t>
  </si>
  <si>
    <t>6. สร้างสนามกีฬา</t>
  </si>
  <si>
    <t xml:space="preserve">ปรากฎในด้านบริหารทั่วไป (00100) </t>
  </si>
  <si>
    <t>แผนงานบริหารงานทั่วไป (00110)</t>
  </si>
  <si>
    <t>งานบริหารทั่วไป (00111)</t>
  </si>
  <si>
    <t>แผนงานการศาสนา วัฒนธรรมและนันทนาการ (00260)</t>
  </si>
  <si>
    <t xml:space="preserve">        ปลัดองค์การบริหารส่วนตำบลตะโละ</t>
  </si>
  <si>
    <t>จำนวนร้อยละของงบประมาณรายจ่ายประจำปี  พ.ศ. 2555</t>
  </si>
  <si>
    <t>งานศาสนาวัฒนธรรมท้องถิ่น (00263)</t>
  </si>
  <si>
    <t>ปรากฎในด้านบริการชุมชนและสังคม (00200)</t>
  </si>
  <si>
    <t>งานกีฬาและนันทนาการ (00262)</t>
  </si>
  <si>
    <t>แผนงานสร้างความเข้มแข็งของชุมชน(00250)</t>
  </si>
  <si>
    <t>งานส่งเสริมและสนับสนุนความเข้มแข็งของชุมชน (00252)</t>
  </si>
  <si>
    <t>ปรากฎในด้านบริการชุมชนและสังคม(00200)</t>
  </si>
  <si>
    <t xml:space="preserve">          2.1.4 ค่าเก้าอี้พลาสติก</t>
  </si>
  <si>
    <t>เพื่อจ่ายเป็นเงินเงินเดือนนายก  อบต .และรองนายก  อบต.</t>
  </si>
  <si>
    <t>เพื่อจ่ายเป็นเงินค่าตอบแทนประจำตำแหน่งนายก อบต.และรองนายก อบต.</t>
  </si>
  <si>
    <t>ตั้ง</t>
  </si>
  <si>
    <t xml:space="preserve">เพื่อจ่ายเป็นเงินเพิ่มการครองชีพชั่วคราว เงินสปพ. เงิน พสร.และเงินปรับเพิ่มคุณวุฒิของพนักงานส่วนตำบล พนักงานส่วนตำบล </t>
  </si>
  <si>
    <t>เพื่อจ่ายเป็นเงินประจำตำแหน่งปลัดองค์การบริหารส่วนตำบล</t>
  </si>
  <si>
    <t>เพื่อจ่ายเป็นค่าจ้างพนักงานจ้าง องค์การบริหารส่วนตำบล  3  อัตรา</t>
  </si>
  <si>
    <t xml:space="preserve"> เพื่อจ่ายเป็นค่าตอบแทนคณะกรรมการดำเนินการจัดซื้อจัดจ้างองค์การบริหารส่วนตำบล</t>
  </si>
  <si>
    <t>เพื่อจ่ายเป็นค่าเบี้ยประชุม  ให้แก่สมาชิกสภาองค์การบริหารส่วนตำบล</t>
  </si>
  <si>
    <t>เพื่อจ่ายเป็นค่าตอบแทนการปฏิบัติงานนอกเวลาราชการให้แก่พนักงานส่วนตำบลและพนักงานจ้าง</t>
  </si>
  <si>
    <t>เพื่อจ่ายเป็นค่าเช่าบ้าน  ให้แก่พนักงานส่วนตำบล</t>
  </si>
  <si>
    <t>เพื่อจ่ายเป็นเงินช่วยเหลือการศึกษาบุตรให้แก่นายก อบต.  และพนักงานส่วนตำบล</t>
  </si>
  <si>
    <t>เพื่อจ่ายเป็นเงินประโยชน์ตอบแทนอื่นสำหรับพนักงานส่วนท้องถิ่นเป็นกรณีพิเศษ(เงินรางวัลประจำปี)สำหรับพนักงานส่วนตำบล</t>
  </si>
  <si>
    <t>และพนักงานจ้าง</t>
  </si>
  <si>
    <t xml:space="preserve">เพื่อจ่ายเป็นค่าใช้จ่ายในการจัดงานซึ่งเป็นวันสำคัญของทางราชการ เช่น วันปิยะมหาราช วันเฉลิมพระชนมพรรษา ฯลฯ </t>
  </si>
  <si>
    <t xml:space="preserve"> เพื่อจ่ายเป็นค่าใช้จ่ายในการจัดฝึกอบรมผู้นำเยาวชน ฯลฯ ในการป้องกันและแก้ไขปัญหายาเสพติด</t>
  </si>
  <si>
    <t xml:space="preserve"> เพื่อจ่ายเป็นค่าใช้จ่ายในการส่งเสริมอาชีพเลี้ยงปลาดุก เลี้ยงกบ ฯลฯ</t>
  </si>
  <si>
    <t>เพื่อจ่ายเป็นค่าใช้จ่ายในการฝึกอบรมเข้าค่ายเยาวชนเพื่อบำบัดยาเสพติดตามหลักศาสนา</t>
  </si>
  <si>
    <t xml:space="preserve"> เพื่อจ่ายเป็นค่าใช้จ่ายในการเลือกตั้งทั่วไป หรือการเลือกตั้งซ่อมขององค์การบริหารส่วนตำบล</t>
  </si>
  <si>
    <t xml:space="preserve">เพื่อจ่ายเป็นค่าใช้จ่ายในการเดินทางไปราชการ สำหรับ เป็นค่าเบี้ยเลี้ยง ค่าพาหนะ ค่าเช่าที่พักและค่าใช้จ่ายอื่น ๆ  </t>
  </si>
  <si>
    <t xml:space="preserve">ในการเดินทางไปราชการ หรืออบรมสัมมนาของ  คณะผู้บริหาร     สมาชิกสภาองค์การบริหารส่วนตำบล  พนักงานส่วนตำบล  </t>
  </si>
  <si>
    <t xml:space="preserve"> เพื่อจ่ายเป็นค่าของขวัญของรางวัล  ในการจัดกิจกรรมต่าง ๆ ที่มีความจำเป็นและเหมาะสม</t>
  </si>
  <si>
    <t xml:space="preserve"> เพื่อจ่ายเป็นค่าจัดซื้อวัสดุสำนักงานต่าง ๆ เช่น กระดาษ แฟ้ม ปากกา ฯลฯ</t>
  </si>
  <si>
    <t xml:space="preserve"> เพื่อจ่ายเป็นค่าจัดซื้อวัสดุไฟฟ้าและวิทยุต่างๆ เช่น หลอดไฟฟ้า สายไฟฟ้า ฯลฯ</t>
  </si>
  <si>
    <t>เพื่อจ่ายเป็นค่าจัดซื้อวัสดุงานบ้านงานครัวเช่น แปรง ไม้กวาด  ฯลฯ</t>
  </si>
  <si>
    <t>เพื่อจ่ายเป็นค่าจัดซื้อวัสดุยานพาหนะและขนส่ง เช่น แบตเตอรี่ ยางนอก ยางใน ฯลฯ สำหรับรถยนต์และรถจักรยานยนต์ของ อบต.</t>
  </si>
  <si>
    <t>เพื่อจ่ายเป็นค่าจัดซื้อวัสดุต่าง ๆ เช่น น้ำมันดีเซล น้ำมันเครื่อง ฯลฯ  สำหรับรถยนต์และรถจักรยายนต์ในการติดต่อราชการต่าง ๆ</t>
  </si>
  <si>
    <t>เพื่อจ่ายเป็นค่าจัดซื้อ น้ำยากำจัดยุงลาย ทรายอะเบท วัคซีนต่าง ๆ และน้ำยาต่าง ๆ ฯลฯ</t>
  </si>
  <si>
    <t>เพื่อจ่ายเป็นค่าจัดซื้อวัสดุการเกษตรต่าง ๆ  เช่นพันธุ์ผัก พันธุ์ข้าว ปุ๋ย ฯลฯ</t>
  </si>
  <si>
    <t>เพื่อจ่ายเป็นค่าจัดซื้อวัสดุต่าง ๆ เช่นพู่กันและสี กระดาษเขียนโปสเตอร์ ฯลฯ</t>
  </si>
  <si>
    <t>เพื่อจ่ายเป็นค่าไฟฟ้าสำหรับที่ทำการองค์การบริหารส่วนตำบล ไฟฟ้าสาธารณะ  อาคารที่อยู่ในความรับผิดชอบ รวมทั้งกิจกรรม</t>
  </si>
  <si>
    <t>ที่ดำเนินการโดยองค์การบริหารส่วนตำบล</t>
  </si>
  <si>
    <t>เพื่อจ่ายเป็นค่าไปรษณีย์ ค่าโทรเลข ค่าธนานัติ ค่าซื้อดวงตราไปรณียากร ค่าเช่าตู้ไปรณีย์ ฯ</t>
  </si>
  <si>
    <t xml:space="preserve">เพื่อจ่ายเป็นค่าใช้จ่ายเกี่ยวกับการใช้ระบบอินเตอร์เน็ต </t>
  </si>
  <si>
    <t>เพื่อจ่ายเป็นเงินเดือนให้แก่พนักงานส่วนตำบล  จำนวน  1  อัตรา</t>
  </si>
  <si>
    <t>เพื่อจ่ายเป็นเงินเพิ่มการครองชีพชั่วคราว เงินสปพ.และเงินปรับเพิ่มคุณวุฒิของพนักงานส่วนตำบล  1 อัตรา</t>
  </si>
  <si>
    <t xml:space="preserve">บาท     </t>
  </si>
  <si>
    <t>เพื่อจ่ายเป็นค่าเช่าบ้านให้แก่พนักงานส่วนตำบล</t>
  </si>
  <si>
    <t>ส่วนตำบลและพนักงานจ้าง</t>
  </si>
  <si>
    <t>เพื่อจ่ายเป็นเงินประโยชน์ตอบแทนอื่นสำหรับพนักงานส่วนท้องถิ่นเป็นกรณีพิเศษ(เงินรางวัลประจำปี)สำหรับพนักงาน</t>
  </si>
  <si>
    <t xml:space="preserve">เพื่อจ่ายเป็นค่าใช้จ่ายในการจัดการแข่งขันกีฬาต้านยาเสพติดต่าง ๆ </t>
  </si>
  <si>
    <t xml:space="preserve"> เพื่อจ่ายเป็นค่าใช้จ่ายในการส่งนักกีฬาเข้าร่วมแข่งขันในระดับต่าง ๆ</t>
  </si>
  <si>
    <t>เพื่อจ่ายเป็นค่าใช้จ่ายในการเดินทางไปราชการ สำหรับ เป็นค่าเบี้ยเลี้ยง ค่าพาหนะ ค่าเช่าที่พักและค่าใช้จ่ายอื่น ๆ</t>
  </si>
  <si>
    <t>ในการเดินทางไปราชการหรืออบรมสัมมนาของ  พนักงานส่วนตำบล</t>
  </si>
  <si>
    <t>เพื่อจ่ายเป็นค่าจัดซื้อวัสดุสำนักงานต่าง ๆ เช่น กระดาษ แฟ้ม ปากกา ฯลฯ</t>
  </si>
  <si>
    <t>เพื่อจ่ายเป็นค่าจัดซื้อวัสดุกีฬา เช่น ลูกฟุตบอล ลูกวอลเล่ย์บอล ฯลฯ</t>
  </si>
  <si>
    <t>เพื่อจ่ายเป็นค่าจ้างพนักงานจ้างองค์การบริหารส่วนตำบล (ผดด.)  6  อัตรา</t>
  </si>
  <si>
    <t>เพื่ออุดหนุน โครงการอาหารกลางวันโรงเรียน สำหรับเด็กเล็ก - ประถมศึกษาปีที่  6 จำนวน  280 คน อัตราคนละ 13 บาท</t>
  </si>
  <si>
    <t>เพื่ออุดหนุน โครงการอาหารกลางวันโรงเรียน สำหรับเด็กเล็ก - ประถมศึกษาปีที่  6 จำนวน 170 คน อัตราคนละ 13 บาท</t>
  </si>
  <si>
    <t>เพื่ออุดหนุน โครงการอาหารกลางวันโรงเรียน สำหรับเด็กเล็ก - ประถมศึกษาปีที่  6 จำนวน 234 คน อัตราคนละ 13 บาท</t>
  </si>
  <si>
    <t>เพื่อจ่ายเป็นเงินเดือนให้แก่พนักงานส่วนตำบล   จำนวน  4  อัตรา</t>
  </si>
  <si>
    <t xml:space="preserve"> - เจ้าหน้าที่จัดเก็บรายได้</t>
  </si>
  <si>
    <t>เพื่อจ่ายเป็นเงินเดือน ให้แก่พนักงานส่วนตำบล  จำนวน  2  อัตรา</t>
  </si>
  <si>
    <t xml:space="preserve">เพื่อจ่ายเป็นเงินค่าเช่าบ้านให้แก่พนักงานส่วนตำบล  </t>
  </si>
  <si>
    <t>เพื่อจ่ายเป็นเงินประโยชน์ตอบแทนอื่นสำหรับพนักงานส่วนท้องถิ่นเป็นกรณีพิเศษ  (เงินรางวัลประจำปี)สำหรับพนักงาน</t>
  </si>
  <si>
    <t>ส่วนตำบลและพนักงานจ้าง)</t>
  </si>
  <si>
    <t>ของผู้ที่ได้รับอนุญาตให้เดินทางไปราชการ</t>
  </si>
  <si>
    <t xml:space="preserve">เพื่อจ่ายเป็นค่าใช้จ่ายในการเดินทางไปราชการ ค่าเช่าที่พัก ค่าเบี้ยเลี้ยง ค่าเดินทาง ค่าพาหนะ ค่าเช่าที่พักและค่าใช้จ่ายอื่นๆ </t>
  </si>
  <si>
    <t xml:space="preserve">ปรากฎในด้านบริการชุมชนและสังคม(00200)  </t>
  </si>
  <si>
    <t xml:space="preserve"> เพื่อจ่ายเป็นค่าจัดซื้อวัสดุไฟฟ้าและวิทยุต่าง ๆ เช่น</t>
  </si>
  <si>
    <t>เพื่อจ่ายเป็นค่าจัดซื้อวัสดุคอมพิวเตอร์ ต่างๆ เช่นแผ่นดิสก์ หมึกพิมพ์ ฯลฯ</t>
  </si>
  <si>
    <t>เพื่อจ่ายเป็นเงินสมทบกองทุนประกันสังคมสำหรับพนักงานจ้าง อบต.</t>
  </si>
  <si>
    <t xml:space="preserve">เพื่อใช้จ่ายในกรณีที่ไม่สามารถคาดการได้ล่วงหน้า </t>
  </si>
  <si>
    <t>เพื่อจ่ายเป็นค่าจัดซื้อวัสดุงานบ้านงานครัวเช่น แปรง ไม้กวาด ฯลฯ</t>
  </si>
  <si>
    <t>เพื่อจ่ายเป็นค่าตอบแทนคณะกรรมการดำเนินการจัดซื้อจัดจ้าง ฯ</t>
  </si>
  <si>
    <t>สำหรับพนักงานส่วนตำบลและพนักงานจ้าง</t>
  </si>
  <si>
    <t>เพื่อจ่ายเป็นเงินประโยชน์ตอบแทนอื่นสำหรับพนักงานส่วนท้องถิ่นเป็นกรณีพิเศษ(เงินรางวัลประจำปี)</t>
  </si>
  <si>
    <t>ค่าใช้จ่ายอื่นๆ ของผู้ที่ได้รับอนุญาตให้เดินทางไปราชการ</t>
  </si>
  <si>
    <t xml:space="preserve">แผนงานสร้างความเข้มแข็งของชุมชน (00250) </t>
  </si>
  <si>
    <t>แผนงานสาธารณสุข (00220)</t>
  </si>
  <si>
    <t>งานบริการสาธารณสุขและงานสาธารณสุขอื่น (00223)</t>
  </si>
  <si>
    <t xml:space="preserve"> - ปลัด อบต.</t>
  </si>
  <si>
    <t xml:space="preserve"> - เจ้าหน้าที่วิเคราะห์นโยบายและแผน</t>
  </si>
  <si>
    <t xml:space="preserve"> - บุคลากร</t>
  </si>
  <si>
    <t xml:space="preserve"> - นักวิชาการศึกษา</t>
  </si>
  <si>
    <t xml:space="preserve">ปรากฎในด้านบริการชุมชนและสังคม (00200) </t>
  </si>
  <si>
    <t>แผนงานการศึกษา (00210)</t>
  </si>
  <si>
    <t>งานระดับก่อนวัยเรียนและประถมศึกษา (00212)</t>
  </si>
  <si>
    <t xml:space="preserve">ตั้งจ่ายจากเงินอุดหนุนทั่วไป  </t>
  </si>
  <si>
    <t>จำนวน  200 วัน</t>
  </si>
  <si>
    <t xml:space="preserve">        - อุดหนุนที่ทำการองค์การบริหารส่วนตำบลหนองแรต</t>
  </si>
  <si>
    <t>เพื่อจ่ายเป็น</t>
  </si>
  <si>
    <t xml:space="preserve">ตั้งจ่ายจากเงินอุดหนุนทั่วไป </t>
  </si>
  <si>
    <t xml:space="preserve"> - ค่าปรับปรุงซ่อมแซมอาคารศูนย์พัฒนาเด็กเล็ก </t>
  </si>
  <si>
    <t>(เปิดเทอม  200  วัน ปิดเทอม  64  วัน)</t>
  </si>
  <si>
    <t xml:space="preserve"> - อาหารเสริม(นม) สำหรับเด็กก่อนวัยเรียนในศูนย์พัฒนาเด็กเล็ก 3 ศูนย์จำนวน  จำนวน  280 วัน </t>
  </si>
  <si>
    <t xml:space="preserve"> - สมาชิกสภา จำนวน  16 คน  เป็นเงิน</t>
  </si>
  <si>
    <t xml:space="preserve"> - ผู้ช่วยเจ้าหน้าที่ธุรการ</t>
  </si>
  <si>
    <t xml:space="preserve"> - นักการ</t>
  </si>
  <si>
    <t xml:space="preserve"> -  นายก อบต.</t>
  </si>
  <si>
    <t xml:space="preserve"> - เงินสมทบกองทุนหลักประกันสุขภาพ    (สปสช.)</t>
  </si>
  <si>
    <t xml:space="preserve">เพื่อจ่ายเงินสมทบกองทุนหลักประกันสุขภาพ (สปสช.) </t>
  </si>
  <si>
    <t>ตั้งจ่ายจากเงินรายได้    ปรากฏในด้านการดำเนินงานอื่น(00400)</t>
  </si>
  <si>
    <t>1) โครงการสนับสนุนค่าใช้จ่ายการบริหารสถานศึกษา</t>
  </si>
  <si>
    <t>เพื่อจ่ายเป็นค่าอาหารกลางวันสำหรับศูนย์พัฒนาเด็กเล็ก  จำนวน  3  ศูนย์</t>
  </si>
  <si>
    <t xml:space="preserve"> 2) กิจกรรมวันเด็ก  </t>
  </si>
  <si>
    <t xml:space="preserve"> 3) กิจกรรมปัจฉิมนิเทศ(บัณฑิตน้อย) </t>
  </si>
  <si>
    <t xml:space="preserve"> 4)กิจกรรมอบรมจริยธรรมสำหรับเด็กและเยาวชน </t>
  </si>
  <si>
    <t xml:space="preserve">5) จัดงานเทศกาลเดือนสิบ  </t>
  </si>
  <si>
    <t xml:space="preserve"> 6) กิจกรรมวันเข้าพรรษา  </t>
  </si>
  <si>
    <t xml:space="preserve"> 7) กิจกรรมเทศกาลเดือนรอมฎอน  </t>
  </si>
  <si>
    <t xml:space="preserve"> 8)กิจกรรมวันฮารีรายอ  </t>
  </si>
  <si>
    <t xml:space="preserve">9) กิจกรรมประเพณีวันปลากะพงอำเภอยะหริ่ง  </t>
  </si>
  <si>
    <t xml:space="preserve"> 10) กิจกรรมสืบสานประเพณีชักพระ</t>
  </si>
  <si>
    <t xml:space="preserve"> เพื่อจ่ายเป็นเงินเดือนให้แก่พนักงานส่วนตำบล  จำนวน  5  อัตรา</t>
  </si>
  <si>
    <t xml:space="preserve">ตำแหน่งผู้ช่วยเจ้าหน้าที่ธุรการ </t>
  </si>
  <si>
    <t xml:space="preserve"> 14) ค่าใช้จ่ายในการเดินทางไปราชการ </t>
  </si>
  <si>
    <t xml:space="preserve">เพื่อจ่ายเป็นค่าจัดซื้อวัสดุคอมพิวเตอร์ต่าง ๆ เช่น แผ่นดิสก์ หมึกพิมพ์ ฯลฯ </t>
  </si>
  <si>
    <t>เพื่อจ่ายเป็นเงินเพิ่มการครองชีพชั่วคราว เงินสปพ. และเงินปรับเพิ่มคุณวุฒิของพนักงานส่วนตำบล  4 อัตรา</t>
  </si>
  <si>
    <t>เพื่อจ่ายเป็นค่าจัดซื้อเครื่องพิมพ์ชนิดเลเซอร์/ชนิด ขาวดำ แบบ Network โดยมีลักษณะดังนี้</t>
  </si>
  <si>
    <t xml:space="preserve"> -,มีความเร็วในการพิมพ์ ไม่น้อยกว่า 33 หน้าต่อนาที (A4)</t>
  </si>
  <si>
    <t xml:space="preserve"> - มีหน่วยความจำไม่น้อยกว่า 64 MB</t>
  </si>
  <si>
    <t xml:space="preserve"> - มี Interface ไม่น้อยกว่า 1  x  P arallel  หรือ 1 x USB 2.0 และ 1 x Ethernet 10/100 Base TX</t>
  </si>
  <si>
    <t xml:space="preserve"> - สามารถใช้กับกระดาษ A4,Letter, Legal  และ Custeom โดยถาดใส่กระดาษได้ไม่น้อยกว่า 250 แผ่น</t>
  </si>
  <si>
    <t>เย็บผ้า</t>
  </si>
  <si>
    <t>ไม้กวาด</t>
  </si>
  <si>
    <t>อาชีพ</t>
  </si>
  <si>
    <t>ศาสยบำบัด</t>
  </si>
  <si>
    <t>อบรมสัมมนา</t>
  </si>
  <si>
    <t>ครุภัณฑ</t>
  </si>
  <si>
    <t>เช่าบ้าน</t>
  </si>
  <si>
    <t>ป้าย</t>
  </si>
  <si>
    <t>นม</t>
  </si>
  <si>
    <t>อุดหนุน รร</t>
  </si>
  <si>
    <t>อุดหนุน มัสยิด</t>
  </si>
  <si>
    <t>จัดงานวันสำคัญ</t>
  </si>
  <si>
    <t xml:space="preserve">(1) ศพด.ตะโละ   จำนวน 40 คน ๆ 13 บาท  280 วัน  </t>
  </si>
  <si>
    <t xml:space="preserve">(2) ศดม.ปุลากง   จำนวน 40 คน ๆ 13 บาท  280 วัน  </t>
  </si>
  <si>
    <t xml:space="preserve">(3) ศพด.ปาโฮะกาเยาะ   จำนวน 48 คน ๆ 13 บาท  280 วัน  </t>
  </si>
  <si>
    <t xml:space="preserve"> 1) กิจกรรมวันสำคัญต่าง ๆ </t>
  </si>
  <si>
    <t xml:space="preserve"> 2) กิจกรรม อบต.พบประชาชน  </t>
  </si>
  <si>
    <t xml:space="preserve">โทรศัพท์เคลื่อนที่  จำนวน  2  เครื่อง  ๆ ละ 15,000 บาท  </t>
  </si>
  <si>
    <t>ตั้งจ่ายจากเงินรายได้</t>
  </si>
  <si>
    <t xml:space="preserve">ปรากฎในด้านบริหารทั่วไป(00100)  </t>
  </si>
  <si>
    <t>งานบริหารทั่วไป(00111)</t>
  </si>
  <si>
    <t>เพื่ออุดหนุน โครงการพัฒนางานสาธารณสุขมูลฐานชุมชน</t>
  </si>
  <si>
    <t xml:space="preserve"> - เงินทุนการศึกษาหลักสูตรปริญญาตรี และปริญญาโท สำหรับคณะผู้บริหาร สมาชิกสภา ฯ </t>
  </si>
  <si>
    <t>พนักงานส่วนตำบลและพนักงานจ้างองค์การบริหารส่วนตำบล</t>
  </si>
  <si>
    <t xml:space="preserve">เป็นเงิน  </t>
  </si>
  <si>
    <t xml:space="preserve">บาท    </t>
  </si>
  <si>
    <t>ประมาณการรายรับ</t>
  </si>
  <si>
    <t>ปรากฏในด้านการดำเนินงานอื่น(00400)</t>
  </si>
  <si>
    <t>แผนงานงบกลาง(00410)</t>
  </si>
  <si>
    <t>งานงบกลาง(00411)</t>
  </si>
  <si>
    <t>แผนงานเคหะและชุมชน(00240)</t>
  </si>
  <si>
    <t>งานบริหารทั่วไปเกี่ยวกับเคหะและชุมชน(00241)</t>
  </si>
  <si>
    <t>ปรากฎในด้านบริหารทั่วไป (00100)</t>
  </si>
  <si>
    <t>แผนงานบริหารงานทั่วไป(00110)</t>
  </si>
  <si>
    <t>งานบริหารงานคลัง(00113)</t>
  </si>
  <si>
    <t>เลี้ยงรับรองบุคคลที่มาตรวจเยี่ยม อบต. /การจัดประชุม/อบรม ที่ อบต. ฯลฯ</t>
  </si>
  <si>
    <t>บัญญัติสภาตำบลและองค์การบริหารส่วนตำบล พ.ศ. 2537 มาตรา  87 จึงตราข้อบัญญัติงบประมาณรายจ่ายขึ้นไว้ โดยความ</t>
  </si>
  <si>
    <t>ภาคผนวก</t>
  </si>
  <si>
    <t>ปริมาณงานก่อสร้าง</t>
  </si>
  <si>
    <t xml:space="preserve"> - ค่าจ้างเหมาจัดทำป้ายประชาสัมพันธ์ </t>
  </si>
  <si>
    <t>1.งานส่งเสริมและสนับ</t>
  </si>
  <si>
    <t xml:space="preserve">   สนุนความเข้มแข็ง</t>
  </si>
  <si>
    <t xml:space="preserve">   ของชุมชน</t>
  </si>
  <si>
    <t xml:space="preserve">   กับการรักษาความ</t>
  </si>
  <si>
    <t xml:space="preserve">   สงบภายใน</t>
  </si>
  <si>
    <t xml:space="preserve">หน่วยงาน  ส่วนการคลัง </t>
  </si>
  <si>
    <t xml:space="preserve">หน่วยงาน  ส่วนโยธา </t>
  </si>
  <si>
    <t xml:space="preserve">     เกี่ยวกับสังคมสงเคราะห์ </t>
  </si>
  <si>
    <t>00231</t>
  </si>
  <si>
    <t>องค์การบริหารส่วนตำบลตะโละ</t>
  </si>
  <si>
    <t xml:space="preserve">        1) อุดหนุนโรงเรียนบ้านตะโละ</t>
  </si>
  <si>
    <t>หน่วยงาน  ส่วนการศึกษา ศาสนา และวัฒนธรรม</t>
  </si>
  <si>
    <t>(1) ผดด.ศูนย์พัฒนาเด็กเล็กบ้านตะโละ</t>
  </si>
  <si>
    <t>(2) ผดด.ศูนย์พัฒนาเด็กเล็กบ้านปาโฮะกาเยาะ</t>
  </si>
  <si>
    <t xml:space="preserve">เพื่อใช้จ่ายในการจัดกิจกรรมสืบสานประเพณีชักพระ ป่าศรี - ลุวง </t>
  </si>
  <si>
    <t>เพื่อใช้จ่ายในการจัดกิจกรรมวันผู้สูงอายุ</t>
  </si>
  <si>
    <t>1.4.5 ประเภท ค่าบริการด้านโทรคมนาคม  (305)</t>
  </si>
  <si>
    <t>แผนงานสังคมสงเคราะห์   (00230)</t>
  </si>
  <si>
    <t>แผนงานการเกษตร   (00320)</t>
  </si>
  <si>
    <t>1. แผนงานการศึกษา</t>
  </si>
  <si>
    <t>2. แผนงานสาธารณสุข</t>
  </si>
  <si>
    <t>3. แผนงานสังคมสงเคราะห์</t>
  </si>
  <si>
    <t xml:space="preserve">     1. แผนงานการศึกษา</t>
  </si>
  <si>
    <t xml:space="preserve">     2. แผนงานสาธารณสุข</t>
  </si>
  <si>
    <t xml:space="preserve">     3. แผนงานสังคมสงเคราะห์</t>
  </si>
  <si>
    <t xml:space="preserve">     4. แผนงานเคหะและชุมชน</t>
  </si>
  <si>
    <t xml:space="preserve">     5. แผนงานสร้างความเข้มแข็งของชุมชน</t>
  </si>
  <si>
    <t>1. เพื่อดำเนินการแก้ไขปัญหาสังคมและความยากจนเชิงบูรณาการตามนโยบายของรัฐบาล</t>
  </si>
  <si>
    <t xml:space="preserve">2. เพื่อดำเนินการสงเคราะห์และช่วยเหลือผู้ยากไร้ ผู้สูงอายุ คนพิการ และผู้ป่วยเอดส์ </t>
  </si>
  <si>
    <t>1.  สนับสนุนงบประมาณสงเคราะห์เบี้ยยังชีพแก่ผู้สูงอายุ คนพิการ และผู้ป่วยเอดส์</t>
  </si>
  <si>
    <t>2.  แก้ไขปัญหาความยากจน</t>
  </si>
  <si>
    <t>3.  งานอื่น ๆ</t>
  </si>
  <si>
    <t xml:space="preserve"> -23 -</t>
  </si>
  <si>
    <t xml:space="preserve"> - 27 -</t>
  </si>
  <si>
    <t>1. เพื่อให้การดำเนินการด้านการเกษตร เป็นไปอย่างมีประสิทธิภาพ</t>
  </si>
  <si>
    <t>2. เพื่อส่งเสริมโครงการเศรษฐกิจแบบพอเพียง</t>
  </si>
  <si>
    <t>3. เพื่อส่งเสริมและสนับสนุนกลุ่มอาชีพเกษตกรรม</t>
  </si>
  <si>
    <t>1. สนับสนุนวัสดุการเกษตรแก่กลุ่มเกษตรกร</t>
  </si>
  <si>
    <t>2. ส่งเสริมโครงการเศรษฐกิจแบบพอเพียง</t>
  </si>
  <si>
    <t xml:space="preserve"> - 29 -</t>
  </si>
  <si>
    <t xml:space="preserve"> - 26 -</t>
  </si>
  <si>
    <t xml:space="preserve"> - 30 -</t>
  </si>
  <si>
    <t xml:space="preserve"> - 31 -</t>
  </si>
  <si>
    <t xml:space="preserve"> - 42 -</t>
  </si>
  <si>
    <t xml:space="preserve"> - 48 -</t>
  </si>
  <si>
    <t>ค่าก่อสร้างสิ่งสาธารณูปโภค (  421100)</t>
  </si>
  <si>
    <t>แผนงานสังคมสงเคราะห์ (00230)</t>
  </si>
  <si>
    <t>งานบริหารทั่วไปเกี่ยวกับสังคมสงเคราะห์ (00231)</t>
  </si>
  <si>
    <t>งานบริหารทั่วไปเกี่ยวกับการศึกษา(00211)</t>
  </si>
  <si>
    <t>1.งานบริหารทั่วไป</t>
  </si>
  <si>
    <t xml:space="preserve">    เกี่ยวกับการศึกษา</t>
  </si>
  <si>
    <t>2. งานระดับก่อนวัยเรียน</t>
  </si>
  <si>
    <t>00211</t>
  </si>
  <si>
    <t>00212</t>
  </si>
  <si>
    <t>ส่วนการศึกษา</t>
  </si>
  <si>
    <t>1.3.11 ประเภท วัสดุกีฬา  (331300)</t>
  </si>
  <si>
    <t xml:space="preserve">เพื่อจ่ายเป็นค่าใช้จ่ายในการจัดกิจกรรม อบต.พบประชาชน  </t>
  </si>
  <si>
    <t xml:space="preserve"> - พนักงานขับรถยนต์</t>
  </si>
  <si>
    <t>เพื่อจ่ายเป็นเงินเพิ่มการครองชีพชั่วคราวและเงิน สปพ.พนักงานจ้างองค์การบริหารส่วนตำบล (ผดด.) 6 อัตรา</t>
  </si>
  <si>
    <t>1.6 หมวดรายจ่ายอื่น</t>
  </si>
  <si>
    <t xml:space="preserve">     6. แผนงานศาสนาวัฒนธรรมและนันทนาการ</t>
  </si>
  <si>
    <t>2. งานป้องกันและบรรเทาสาธารณภัยต่าง ๆ</t>
  </si>
  <si>
    <t>1. เพื่อส่งเสริมและสนับสนุนการดำเนินกิจกรรมของศูนย์พัฒนาเด็กเล็ก</t>
  </si>
  <si>
    <t>2. เพื่อสนับสนุนกิจกรรมการศึกษาของโรงเรียนประถมศึกษา</t>
  </si>
  <si>
    <t>3. เพื่อสนับสนุนอาหารกลางวัน อาหารเสริม (นม) แก่เด็กก่อนวัยเรียนและเด็กวัยเรียน</t>
  </si>
  <si>
    <t>4. เพื่อสนับสนุนการศึกษานอกโรงเรียน</t>
  </si>
  <si>
    <t>1.  ดำเนินกิจกรรมของศุนย์พัฒนาเด็กเล็ก</t>
  </si>
  <si>
    <t>2.  สนับสนุนอาหารกลางวัน อาหารเสริม(นม)แก่เด็กนักเรียน</t>
  </si>
  <si>
    <t>3.  จัดหารหนังสือพิมพ์หมู่บ้าน</t>
  </si>
  <si>
    <t>4.  งานอื่น ๆ</t>
  </si>
  <si>
    <t xml:space="preserve"> -17 -</t>
  </si>
  <si>
    <t>1. เพื่อบริการด้านสาธารณสุขมูลฐานในพื้นที่ อบต.</t>
  </si>
  <si>
    <t xml:space="preserve"> - เจ้าพนักงานธุรการ</t>
  </si>
  <si>
    <t xml:space="preserve"> - นักพัฒนาชุมชน</t>
  </si>
  <si>
    <t>ตำแหน่งพนักงานขับรถยนต์</t>
  </si>
  <si>
    <t>เพื่อจ่ายเป็นค่าใช้จ่ายในการส่งเสริมอาชีพให้กับเยาวชนกลุ่มเสี่ยงต่อยาเสพติด ตำบลตะโละและตำบลปุลากง</t>
  </si>
  <si>
    <t>อำเภอยะหริ่ง ประจำปีงบประมาณ  2555</t>
  </si>
  <si>
    <t>เพื่อใช้จ่ายในการจัดกิจกรรมวันเด็ก ประจำปี 2555</t>
  </si>
  <si>
    <t>เพื่อใช้จ่ายในการจัดกิจกรรมปัจฉิมนิเทศสำหรับเด็กปฐมวัย ประจำปี 2555</t>
  </si>
  <si>
    <t>เพื่อใช้จ่ายในการจัดกิจกรรมอบรมจริยธรรมสำหรับเด็กและเยาวชนประจำปี 2555</t>
  </si>
  <si>
    <t>"ได้รับความเห็นชอบจากคณะอนุกรรมการอำนวยการระดับจังหวัด</t>
  </si>
  <si>
    <t>ในการประชุมครั้งที่  5/2554 เมื่อวันที่ 17  สิงหาคม 2554</t>
  </si>
  <si>
    <t>เพื่อจ่ายเป็นค่าจัดซื้อโต๊ะทำงาน     จำนวน 2 ตัว  (ตามราคาท้องตลาดเนื่องจากไม่มีกำหนดราคากลางมาตรฐานครุภัณฑ์)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</si>
</sst>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"/>
    <numFmt numFmtId="191" formatCode="_-* #,##0.0000_-;\-* #,##0.0000_-;_-* &quot;-&quot;??_-;_-@_-"/>
    <numFmt numFmtId="192" formatCode="_-* #,##0.00000_-;\-* #,##0.00000_-;_-* &quot;-&quot;??_-;_-@_-"/>
  </numFmts>
  <fonts count="8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9"/>
      <name val="TH SarabunPSK"/>
      <family val="2"/>
    </font>
    <font>
      <b/>
      <sz val="16"/>
      <color indexed="19"/>
      <name val="TH SarabunPSK"/>
      <family val="2"/>
    </font>
    <font>
      <b/>
      <sz val="18"/>
      <name val="TH SarabunPSK"/>
      <family val="2"/>
    </font>
    <font>
      <b/>
      <sz val="18"/>
      <color indexed="19"/>
      <name val="TH SarabunPSK"/>
      <family val="2"/>
    </font>
    <font>
      <b/>
      <sz val="17"/>
      <name val="TH SarabunPSK"/>
      <family val="2"/>
    </font>
    <font>
      <b/>
      <sz val="17"/>
      <color indexed="19"/>
      <name val="TH SarabunPSK"/>
      <family val="2"/>
    </font>
    <font>
      <b/>
      <sz val="14"/>
      <name val="TH SarabunPSK"/>
      <family val="2"/>
    </font>
    <font>
      <b/>
      <sz val="14"/>
      <color indexed="19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i/>
      <sz val="16"/>
      <color indexed="19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i/>
      <sz val="15"/>
      <name val="TH SarabunPSK"/>
      <family val="2"/>
    </font>
    <font>
      <i/>
      <sz val="14"/>
      <name val="TH SarabunPSK"/>
      <family val="2"/>
    </font>
    <font>
      <sz val="14"/>
      <color indexed="62"/>
      <name val="TH SarabunPSK"/>
      <family val="2"/>
    </font>
    <font>
      <sz val="14"/>
      <color indexed="10"/>
      <name val="TH SarabunPSK"/>
      <family val="2"/>
    </font>
    <font>
      <sz val="16"/>
      <name val="TH SarabunIT๙"/>
      <family val="2"/>
    </font>
    <font>
      <i/>
      <sz val="16"/>
      <name val="TH SarabunIT๙"/>
      <family val="2"/>
    </font>
    <font>
      <b/>
      <sz val="16"/>
      <name val="TH SarabunIT๙"/>
      <family val="2"/>
    </font>
    <font>
      <b/>
      <sz val="30"/>
      <name val="TH SarabunPSK"/>
      <family val="2"/>
    </font>
    <font>
      <sz val="30"/>
      <name val="TH SarabunPSK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7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4"/>
      <name val="Angsana New"/>
      <family val="1"/>
    </font>
    <font>
      <i/>
      <sz val="16"/>
      <name val="Angsana New"/>
      <family val="1"/>
    </font>
    <font>
      <u val="single"/>
      <sz val="14"/>
      <name val="Angsana New"/>
      <family val="1"/>
    </font>
    <font>
      <sz val="16"/>
      <color indexed="19"/>
      <name val="Angsana New"/>
      <family val="1"/>
    </font>
    <font>
      <sz val="16"/>
      <color indexed="10"/>
      <name val="Angsana New"/>
      <family val="1"/>
    </font>
    <font>
      <i/>
      <sz val="13"/>
      <name val="Angsana New"/>
      <family val="1"/>
    </font>
    <font>
      <i/>
      <u val="single"/>
      <sz val="16"/>
      <name val="Angsana New"/>
      <family val="1"/>
    </font>
    <font>
      <b/>
      <sz val="30"/>
      <name val="Angsana New"/>
      <family val="1"/>
    </font>
    <font>
      <b/>
      <sz val="45"/>
      <name val="Angsana New"/>
      <family val="1"/>
    </font>
    <font>
      <b/>
      <sz val="40"/>
      <name val="Angsana New"/>
      <family val="1"/>
    </font>
    <font>
      <b/>
      <sz val="25"/>
      <name val="Angsana New"/>
      <family val="1"/>
    </font>
    <font>
      <sz val="30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b/>
      <sz val="14"/>
      <color indexed="19"/>
      <name val="Angsana New"/>
      <family val="1"/>
    </font>
    <font>
      <b/>
      <sz val="16"/>
      <color indexed="19"/>
      <name val="Angsana New"/>
      <family val="1"/>
    </font>
    <font>
      <i/>
      <sz val="16"/>
      <color indexed="19"/>
      <name val="Angsana New"/>
      <family val="1"/>
    </font>
    <font>
      <sz val="15.5"/>
      <name val="Angsana New"/>
      <family val="1"/>
    </font>
    <font>
      <u val="single"/>
      <sz val="15.5"/>
      <name val="Angsana New"/>
      <family val="1"/>
    </font>
    <font>
      <u val="single"/>
      <sz val="15"/>
      <name val="Angsana New"/>
      <family val="1"/>
    </font>
    <font>
      <b/>
      <sz val="17"/>
      <color indexed="19"/>
      <name val="Angsana New"/>
      <family val="1"/>
    </font>
    <font>
      <i/>
      <sz val="15"/>
      <name val="Angsana New"/>
      <family val="1"/>
    </font>
    <font>
      <sz val="14"/>
      <color indexed="19"/>
      <name val="Angsana New"/>
      <family val="1"/>
    </font>
    <font>
      <b/>
      <sz val="16"/>
      <color indexed="10"/>
      <name val="Angsana New"/>
      <family val="1"/>
    </font>
    <font>
      <i/>
      <sz val="12"/>
      <name val="Angsana New"/>
      <family val="1"/>
    </font>
    <font>
      <b/>
      <u val="single"/>
      <sz val="14"/>
      <name val="Angsana New"/>
      <family val="1"/>
    </font>
    <font>
      <b/>
      <sz val="20"/>
      <name val="Angsana New"/>
      <family val="1"/>
    </font>
    <font>
      <b/>
      <sz val="2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1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17" borderId="2" applyNumberFormat="0" applyAlignment="0" applyProtection="0"/>
    <xf numFmtId="0" fontId="72" fillId="0" borderId="3" applyNumberFormat="0" applyFill="0" applyAlignment="0" applyProtection="0"/>
    <xf numFmtId="0" fontId="73" fillId="4" borderId="0" applyNumberFormat="0" applyBorder="0" applyAlignment="0" applyProtection="0"/>
    <xf numFmtId="0" fontId="74" fillId="7" borderId="1" applyNumberFormat="0" applyAlignment="0" applyProtection="0"/>
    <xf numFmtId="0" fontId="75" fillId="18" borderId="0" applyNumberFormat="0" applyBorder="0" applyAlignment="0" applyProtection="0"/>
    <xf numFmtId="0" fontId="76" fillId="0" borderId="4" applyNumberFormat="0" applyFill="0" applyAlignment="0" applyProtection="0"/>
    <xf numFmtId="0" fontId="77" fillId="3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78" fillId="16" borderId="5" applyNumberFormat="0" applyAlignment="0" applyProtection="0"/>
    <xf numFmtId="0" fontId="0" fillId="23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43" fontId="4" fillId="0" borderId="0" xfId="33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9" fontId="24" fillId="0" borderId="0" xfId="33" applyNumberFormat="1" applyFont="1" applyAlignment="1">
      <alignment/>
    </xf>
    <xf numFmtId="0" fontId="25" fillId="0" borderId="0" xfId="0" applyFont="1" applyAlignment="1">
      <alignment/>
    </xf>
    <xf numFmtId="43" fontId="25" fillId="0" borderId="0" xfId="33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9" fontId="4" fillId="0" borderId="0" xfId="33" applyNumberFormat="1" applyFont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5" fillId="0" borderId="0" xfId="0" applyFont="1" applyAlignment="1">
      <alignment/>
    </xf>
    <xf numFmtId="189" fontId="15" fillId="0" borderId="0" xfId="33" applyNumberFormat="1" applyFont="1" applyAlignment="1">
      <alignment/>
    </xf>
    <xf numFmtId="189" fontId="6" fillId="0" borderId="0" xfId="33" applyNumberFormat="1" applyFont="1" applyAlignment="1">
      <alignment/>
    </xf>
    <xf numFmtId="43" fontId="15" fillId="0" borderId="0" xfId="33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43" fontId="6" fillId="0" borderId="0" xfId="33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9" fontId="14" fillId="0" borderId="0" xfId="33" applyNumberFormat="1" applyFont="1" applyAlignment="1">
      <alignment/>
    </xf>
    <xf numFmtId="43" fontId="18" fillId="0" borderId="0" xfId="33" applyFont="1" applyAlignment="1">
      <alignment/>
    </xf>
    <xf numFmtId="0" fontId="21" fillId="0" borderId="0" xfId="0" applyFont="1" applyAlignment="1">
      <alignment/>
    </xf>
    <xf numFmtId="189" fontId="21" fillId="0" borderId="0" xfId="33" applyNumberFormat="1" applyFont="1" applyAlignment="1">
      <alignment/>
    </xf>
    <xf numFmtId="0" fontId="14" fillId="0" borderId="0" xfId="0" applyFont="1" applyAlignment="1">
      <alignment horizontal="center"/>
    </xf>
    <xf numFmtId="0" fontId="23" fillId="0" borderId="0" xfId="0" applyFont="1" applyAlignment="1">
      <alignment/>
    </xf>
    <xf numFmtId="189" fontId="23" fillId="0" borderId="0" xfId="33" applyNumberFormat="1" applyFont="1" applyAlignment="1">
      <alignment/>
    </xf>
    <xf numFmtId="0" fontId="24" fillId="0" borderId="0" xfId="0" applyFont="1" applyAlignment="1">
      <alignment/>
    </xf>
    <xf numFmtId="43" fontId="24" fillId="0" borderId="0" xfId="33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  <xf numFmtId="0" fontId="28" fillId="0" borderId="0" xfId="0" applyFont="1" applyAlignment="1">
      <alignment/>
    </xf>
    <xf numFmtId="189" fontId="29" fillId="0" borderId="0" xfId="33" applyNumberFormat="1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33" applyNumberFormat="1" applyFont="1" applyAlignment="1">
      <alignment/>
    </xf>
    <xf numFmtId="189" fontId="29" fillId="0" borderId="0" xfId="0" applyNumberFormat="1" applyFont="1" applyAlignment="1">
      <alignment/>
    </xf>
    <xf numFmtId="0" fontId="31" fillId="0" borderId="0" xfId="0" applyFont="1" applyAlignment="1">
      <alignment/>
    </xf>
    <xf numFmtId="189" fontId="31" fillId="0" borderId="0" xfId="33" applyNumberFormat="1" applyFont="1" applyAlignment="1">
      <alignment/>
    </xf>
    <xf numFmtId="189" fontId="29" fillId="0" borderId="0" xfId="33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9" fontId="33" fillId="0" borderId="0" xfId="33" applyNumberFormat="1" applyFont="1" applyAlignment="1">
      <alignment/>
    </xf>
    <xf numFmtId="0" fontId="34" fillId="0" borderId="0" xfId="33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89" fontId="35" fillId="0" borderId="0" xfId="33" applyNumberFormat="1" applyFont="1" applyAlignment="1">
      <alignment/>
    </xf>
    <xf numFmtId="189" fontId="36" fillId="0" borderId="0" xfId="33" applyNumberFormat="1" applyFont="1" applyAlignment="1">
      <alignment/>
    </xf>
    <xf numFmtId="0" fontId="34" fillId="0" borderId="0" xfId="0" applyFont="1" applyAlignment="1">
      <alignment/>
    </xf>
    <xf numFmtId="43" fontId="33" fillId="0" borderId="0" xfId="33" applyFont="1" applyAlignment="1">
      <alignment/>
    </xf>
    <xf numFmtId="43" fontId="29" fillId="0" borderId="0" xfId="33" applyFont="1" applyAlignment="1">
      <alignment/>
    </xf>
    <xf numFmtId="189" fontId="33" fillId="0" borderId="0" xfId="33" applyNumberFormat="1" applyFont="1" applyAlignment="1">
      <alignment horizontal="right"/>
    </xf>
    <xf numFmtId="0" fontId="38" fillId="0" borderId="0" xfId="0" applyFont="1" applyAlignment="1">
      <alignment/>
    </xf>
    <xf numFmtId="3" fontId="33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189" fontId="38" fillId="0" borderId="0" xfId="33" applyNumberFormat="1" applyFont="1" applyAlignment="1">
      <alignment/>
    </xf>
    <xf numFmtId="189" fontId="28" fillId="0" borderId="0" xfId="33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3" fontId="42" fillId="0" borderId="0" xfId="33" applyFont="1" applyAlignment="1">
      <alignment horizontal="center"/>
    </xf>
    <xf numFmtId="0" fontId="29" fillId="0" borderId="0" xfId="0" applyFont="1" applyAlignment="1">
      <alignment horizontal="center"/>
    </xf>
    <xf numFmtId="43" fontId="42" fillId="0" borderId="0" xfId="33" applyFont="1" applyAlignment="1">
      <alignment/>
    </xf>
    <xf numFmtId="0" fontId="46" fillId="0" borderId="0" xfId="0" applyFont="1" applyAlignment="1">
      <alignment/>
    </xf>
    <xf numFmtId="43" fontId="29" fillId="0" borderId="0" xfId="33" applyFont="1" applyAlignment="1">
      <alignment horizontal="center"/>
    </xf>
    <xf numFmtId="43" fontId="33" fillId="0" borderId="0" xfId="0" applyNumberFormat="1" applyFont="1" applyAlignment="1">
      <alignment/>
    </xf>
    <xf numFmtId="43" fontId="33" fillId="0" borderId="0" xfId="33" applyFont="1" applyAlignment="1">
      <alignment horizontal="left"/>
    </xf>
    <xf numFmtId="43" fontId="29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43" fontId="29" fillId="0" borderId="10" xfId="33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3" fontId="29" fillId="0" borderId="11" xfId="33" applyFont="1" applyBorder="1" applyAlignment="1">
      <alignment horizontal="center"/>
    </xf>
    <xf numFmtId="0" fontId="29" fillId="0" borderId="12" xfId="0" applyFont="1" applyBorder="1" applyAlignment="1">
      <alignment/>
    </xf>
    <xf numFmtId="43" fontId="29" fillId="0" borderId="12" xfId="33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43" fontId="29" fillId="0" borderId="12" xfId="33" applyFont="1" applyBorder="1" applyAlignment="1">
      <alignment/>
    </xf>
    <xf numFmtId="0" fontId="33" fillId="0" borderId="12" xfId="0" applyFont="1" applyBorder="1" applyAlignment="1">
      <alignment/>
    </xf>
    <xf numFmtId="43" fontId="33" fillId="0" borderId="12" xfId="33" applyFont="1" applyBorder="1" applyAlignment="1">
      <alignment/>
    </xf>
    <xf numFmtId="0" fontId="33" fillId="0" borderId="11" xfId="0" applyFont="1" applyBorder="1" applyAlignment="1">
      <alignment/>
    </xf>
    <xf numFmtId="43" fontId="33" fillId="0" borderId="11" xfId="33" applyFont="1" applyBorder="1" applyAlignment="1">
      <alignment/>
    </xf>
    <xf numFmtId="0" fontId="33" fillId="0" borderId="0" xfId="0" applyFont="1" applyBorder="1" applyAlignment="1">
      <alignment/>
    </xf>
    <xf numFmtId="43" fontId="33" fillId="0" borderId="0" xfId="33" applyFont="1" applyBorder="1" applyAlignment="1">
      <alignment/>
    </xf>
    <xf numFmtId="0" fontId="33" fillId="0" borderId="0" xfId="0" applyFont="1" applyAlignment="1">
      <alignment/>
    </xf>
    <xf numFmtId="43" fontId="33" fillId="0" borderId="12" xfId="33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43" fontId="33" fillId="0" borderId="10" xfId="33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43" fontId="33" fillId="0" borderId="11" xfId="33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43" fontId="33" fillId="0" borderId="12" xfId="33" applyFont="1" applyBorder="1" applyAlignment="1">
      <alignment horizontal="center"/>
    </xf>
    <xf numFmtId="43" fontId="33" fillId="0" borderId="13" xfId="33" applyFont="1" applyBorder="1" applyAlignment="1">
      <alignment/>
    </xf>
    <xf numFmtId="43" fontId="29" fillId="0" borderId="12" xfId="0" applyNumberFormat="1" applyFont="1" applyBorder="1" applyAlignment="1">
      <alignment/>
    </xf>
    <xf numFmtId="43" fontId="33" fillId="0" borderId="14" xfId="33" applyFont="1" applyBorder="1" applyAlignment="1">
      <alignment/>
    </xf>
    <xf numFmtId="43" fontId="39" fillId="0" borderId="0" xfId="33" applyFont="1" applyAlignment="1">
      <alignment/>
    </xf>
    <xf numFmtId="0" fontId="33" fillId="0" borderId="10" xfId="0" applyFont="1" applyBorder="1" applyAlignment="1">
      <alignment/>
    </xf>
    <xf numFmtId="43" fontId="33" fillId="0" borderId="10" xfId="33" applyFont="1" applyBorder="1" applyAlignment="1">
      <alignment/>
    </xf>
    <xf numFmtId="189" fontId="33" fillId="0" borderId="0" xfId="33" applyNumberFormat="1" applyFont="1" applyBorder="1" applyAlignment="1">
      <alignment/>
    </xf>
    <xf numFmtId="0" fontId="33" fillId="0" borderId="10" xfId="0" applyFont="1" applyBorder="1" applyAlignment="1">
      <alignment horizontal="left"/>
    </xf>
    <xf numFmtId="43" fontId="33" fillId="0" borderId="10" xfId="33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43" fontId="33" fillId="0" borderId="12" xfId="33" applyFont="1" applyBorder="1" applyAlignment="1">
      <alignment horizontal="left"/>
    </xf>
    <xf numFmtId="0" fontId="47" fillId="0" borderId="0" xfId="0" applyFont="1" applyAlignment="1">
      <alignment/>
    </xf>
    <xf numFmtId="0" fontId="32" fillId="0" borderId="0" xfId="0" applyFont="1" applyAlignment="1">
      <alignment horizontal="center"/>
    </xf>
    <xf numFmtId="43" fontId="28" fillId="0" borderId="0" xfId="33" applyFont="1" applyAlignment="1">
      <alignment/>
    </xf>
    <xf numFmtId="189" fontId="48" fillId="0" borderId="0" xfId="33" applyNumberFormat="1" applyFont="1" applyAlignment="1">
      <alignment/>
    </xf>
    <xf numFmtId="0" fontId="48" fillId="0" borderId="0" xfId="0" applyFont="1" applyAlignment="1">
      <alignment/>
    </xf>
    <xf numFmtId="43" fontId="28" fillId="0" borderId="0" xfId="0" applyNumberFormat="1" applyFont="1" applyAlignment="1">
      <alignment/>
    </xf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43" fontId="29" fillId="0" borderId="0" xfId="33" applyFont="1" applyBorder="1" applyAlignment="1">
      <alignment/>
    </xf>
    <xf numFmtId="0" fontId="29" fillId="0" borderId="0" xfId="0" applyFont="1" applyBorder="1" applyAlignment="1">
      <alignment/>
    </xf>
    <xf numFmtId="43" fontId="29" fillId="0" borderId="0" xfId="33" applyFont="1" applyBorder="1" applyAlignment="1">
      <alignment/>
    </xf>
    <xf numFmtId="0" fontId="29" fillId="0" borderId="0" xfId="0" applyFont="1" applyBorder="1" applyAlignment="1">
      <alignment horizontal="left"/>
    </xf>
    <xf numFmtId="43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43" fontId="29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4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89" fontId="39" fillId="0" borderId="0" xfId="33" applyNumberFormat="1" applyFont="1" applyAlignment="1">
      <alignment/>
    </xf>
    <xf numFmtId="0" fontId="49" fillId="0" borderId="0" xfId="0" applyFont="1" applyAlignment="1">
      <alignment/>
    </xf>
    <xf numFmtId="189" fontId="50" fillId="0" borderId="0" xfId="33" applyNumberFormat="1" applyFont="1" applyAlignment="1">
      <alignment/>
    </xf>
    <xf numFmtId="189" fontId="29" fillId="0" borderId="15" xfId="33" applyNumberFormat="1" applyFont="1" applyBorder="1" applyAlignment="1">
      <alignment horizontal="center"/>
    </xf>
    <xf numFmtId="189" fontId="29" fillId="0" borderId="10" xfId="33" applyNumberFormat="1" applyFont="1" applyBorder="1" applyAlignment="1">
      <alignment horizontal="center"/>
    </xf>
    <xf numFmtId="189" fontId="29" fillId="0" borderId="16" xfId="33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89" fontId="29" fillId="0" borderId="13" xfId="33" applyNumberFormat="1" applyFont="1" applyBorder="1" applyAlignment="1">
      <alignment horizontal="center"/>
    </xf>
    <xf numFmtId="189" fontId="29" fillId="0" borderId="12" xfId="33" applyNumberFormat="1" applyFont="1" applyBorder="1" applyAlignment="1">
      <alignment horizontal="center"/>
    </xf>
    <xf numFmtId="189" fontId="29" fillId="0" borderId="0" xfId="33" applyNumberFormat="1" applyFont="1" applyBorder="1" applyAlignment="1">
      <alignment horizontal="center"/>
    </xf>
    <xf numFmtId="189" fontId="29" fillId="0" borderId="17" xfId="33" applyNumberFormat="1" applyFont="1" applyBorder="1" applyAlignment="1">
      <alignment horizontal="center"/>
    </xf>
    <xf numFmtId="189" fontId="29" fillId="0" borderId="11" xfId="33" applyNumberFormat="1" applyFont="1" applyBorder="1" applyAlignment="1">
      <alignment horizontal="center"/>
    </xf>
    <xf numFmtId="189" fontId="29" fillId="0" borderId="18" xfId="33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3" fillId="0" borderId="15" xfId="0" applyFont="1" applyBorder="1" applyAlignment="1">
      <alignment/>
    </xf>
    <xf numFmtId="189" fontId="33" fillId="0" borderId="10" xfId="33" applyNumberFormat="1" applyFont="1" applyBorder="1" applyAlignment="1">
      <alignment/>
    </xf>
    <xf numFmtId="189" fontId="33" fillId="0" borderId="16" xfId="33" applyNumberFormat="1" applyFont="1" applyBorder="1" applyAlignment="1">
      <alignment/>
    </xf>
    <xf numFmtId="43" fontId="33" fillId="0" borderId="16" xfId="33" applyFont="1" applyBorder="1" applyAlignment="1">
      <alignment/>
    </xf>
    <xf numFmtId="189" fontId="33" fillId="0" borderId="15" xfId="33" applyNumberFormat="1" applyFont="1" applyBorder="1" applyAlignment="1">
      <alignment/>
    </xf>
    <xf numFmtId="189" fontId="33" fillId="0" borderId="12" xfId="0" applyNumberFormat="1" applyFont="1" applyBorder="1" applyAlignment="1">
      <alignment/>
    </xf>
    <xf numFmtId="0" fontId="33" fillId="0" borderId="19" xfId="0" applyFont="1" applyBorder="1" applyAlignment="1">
      <alignment/>
    </xf>
    <xf numFmtId="49" fontId="33" fillId="0" borderId="19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189" fontId="33" fillId="0" borderId="12" xfId="33" applyNumberFormat="1" applyFont="1" applyBorder="1" applyAlignment="1">
      <alignment/>
    </xf>
    <xf numFmtId="189" fontId="33" fillId="0" borderId="0" xfId="0" applyNumberFormat="1" applyFont="1" applyBorder="1" applyAlignment="1">
      <alignment/>
    </xf>
    <xf numFmtId="49" fontId="33" fillId="0" borderId="14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29" fillId="0" borderId="20" xfId="0" applyFont="1" applyBorder="1" applyAlignment="1">
      <alignment/>
    </xf>
    <xf numFmtId="189" fontId="29" fillId="0" borderId="21" xfId="33" applyNumberFormat="1" applyFont="1" applyBorder="1" applyAlignment="1">
      <alignment/>
    </xf>
    <xf numFmtId="189" fontId="29" fillId="0" borderId="22" xfId="33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3" xfId="0" applyFont="1" applyBorder="1" applyAlignment="1">
      <alignment horizontal="center"/>
    </xf>
    <xf numFmtId="189" fontId="33" fillId="0" borderId="16" xfId="0" applyNumberFormat="1" applyFont="1" applyBorder="1" applyAlignment="1">
      <alignment/>
    </xf>
    <xf numFmtId="189" fontId="29" fillId="0" borderId="22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189" fontId="33" fillId="0" borderId="13" xfId="33" applyNumberFormat="1" applyFont="1" applyBorder="1" applyAlignment="1">
      <alignment/>
    </xf>
    <xf numFmtId="0" fontId="33" fillId="0" borderId="13" xfId="0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189" fontId="33" fillId="0" borderId="19" xfId="33" applyNumberFormat="1" applyFont="1" applyBorder="1" applyAlignment="1">
      <alignment/>
    </xf>
    <xf numFmtId="189" fontId="33" fillId="0" borderId="14" xfId="33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20" xfId="0" applyFont="1" applyBorder="1" applyAlignment="1">
      <alignment/>
    </xf>
    <xf numFmtId="189" fontId="33" fillId="0" borderId="21" xfId="33" applyNumberFormat="1" applyFont="1" applyBorder="1" applyAlignment="1">
      <alignment/>
    </xf>
    <xf numFmtId="189" fontId="33" fillId="0" borderId="22" xfId="0" applyNumberFormat="1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3" xfId="0" applyFont="1" applyBorder="1" applyAlignment="1">
      <alignment horizontal="center"/>
    </xf>
    <xf numFmtId="43" fontId="29" fillId="0" borderId="22" xfId="33" applyFont="1" applyBorder="1" applyAlignment="1">
      <alignment/>
    </xf>
    <xf numFmtId="189" fontId="33" fillId="0" borderId="0" xfId="0" applyNumberFormat="1" applyFont="1" applyAlignment="1">
      <alignment/>
    </xf>
    <xf numFmtId="189" fontId="30" fillId="0" borderId="0" xfId="0" applyNumberFormat="1" applyFont="1" applyAlignment="1">
      <alignment/>
    </xf>
    <xf numFmtId="189" fontId="31" fillId="0" borderId="0" xfId="0" applyNumberFormat="1" applyFont="1" applyAlignment="1">
      <alignment/>
    </xf>
    <xf numFmtId="43" fontId="31" fillId="0" borderId="0" xfId="33" applyFont="1" applyAlignment="1">
      <alignment/>
    </xf>
    <xf numFmtId="0" fontId="51" fillId="0" borderId="0" xfId="0" applyFont="1" applyAlignment="1">
      <alignment/>
    </xf>
    <xf numFmtId="189" fontId="32" fillId="0" borderId="0" xfId="33" applyNumberFormat="1" applyFont="1" applyAlignment="1">
      <alignment/>
    </xf>
    <xf numFmtId="43" fontId="32" fillId="0" borderId="0" xfId="33" applyFont="1" applyAlignment="1">
      <alignment/>
    </xf>
    <xf numFmtId="189" fontId="33" fillId="0" borderId="0" xfId="33" applyNumberFormat="1" applyFont="1" applyAlignment="1">
      <alignment horizontal="center"/>
    </xf>
    <xf numFmtId="189" fontId="33" fillId="0" borderId="0" xfId="33" applyNumberFormat="1" applyFont="1" applyAlignment="1">
      <alignment horizontal="left"/>
    </xf>
    <xf numFmtId="43" fontId="36" fillId="0" borderId="0" xfId="33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89" fontId="33" fillId="0" borderId="0" xfId="33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3" fontId="52" fillId="0" borderId="0" xfId="33" applyFont="1" applyAlignment="1">
      <alignment/>
    </xf>
    <xf numFmtId="43" fontId="38" fillId="0" borderId="0" xfId="33" applyFont="1" applyAlignment="1">
      <alignment/>
    </xf>
    <xf numFmtId="43" fontId="53" fillId="0" borderId="0" xfId="33" applyFont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0" fontId="58" fillId="0" borderId="0" xfId="0" applyFont="1" applyAlignment="1">
      <alignment/>
    </xf>
    <xf numFmtId="189" fontId="60" fillId="0" borderId="0" xfId="0" applyNumberFormat="1" applyFont="1" applyAlignment="1">
      <alignment/>
    </xf>
    <xf numFmtId="189" fontId="32" fillId="0" borderId="0" xfId="0" applyNumberFormat="1" applyFont="1" applyAlignment="1">
      <alignment/>
    </xf>
    <xf numFmtId="189" fontId="28" fillId="0" borderId="0" xfId="0" applyNumberFormat="1" applyFont="1" applyAlignment="1">
      <alignment/>
    </xf>
    <xf numFmtId="189" fontId="40" fillId="0" borderId="0" xfId="33" applyNumberFormat="1" applyFont="1" applyAlignment="1">
      <alignment/>
    </xf>
    <xf numFmtId="189" fontId="61" fillId="0" borderId="0" xfId="33" applyNumberFormat="1" applyFont="1" applyAlignment="1">
      <alignment/>
    </xf>
    <xf numFmtId="43" fontId="30" fillId="0" borderId="0" xfId="33" applyFont="1" applyAlignment="1">
      <alignment/>
    </xf>
    <xf numFmtId="43" fontId="35" fillId="0" borderId="0" xfId="33" applyFont="1" applyAlignment="1">
      <alignment/>
    </xf>
    <xf numFmtId="43" fontId="58" fillId="0" borderId="0" xfId="33" applyFont="1" applyAlignment="1">
      <alignment/>
    </xf>
    <xf numFmtId="0" fontId="32" fillId="0" borderId="21" xfId="0" applyFont="1" applyBorder="1" applyAlignment="1">
      <alignment horizontal="center"/>
    </xf>
    <xf numFmtId="189" fontId="32" fillId="0" borderId="21" xfId="33" applyNumberFormat="1" applyFont="1" applyBorder="1" applyAlignment="1">
      <alignment horizontal="center"/>
    </xf>
    <xf numFmtId="0" fontId="28" fillId="0" borderId="24" xfId="0" applyFont="1" applyBorder="1" applyAlignment="1">
      <alignment/>
    </xf>
    <xf numFmtId="0" fontId="62" fillId="0" borderId="24" xfId="0" applyFont="1" applyBorder="1" applyAlignment="1">
      <alignment/>
    </xf>
    <xf numFmtId="189" fontId="28" fillId="0" borderId="24" xfId="33" applyNumberFormat="1" applyFont="1" applyBorder="1" applyAlignment="1">
      <alignment/>
    </xf>
    <xf numFmtId="0" fontId="28" fillId="0" borderId="25" xfId="0" applyFont="1" applyBorder="1" applyAlignment="1">
      <alignment/>
    </xf>
    <xf numFmtId="189" fontId="39" fillId="0" borderId="25" xfId="33" applyNumberFormat="1" applyFont="1" applyBorder="1" applyAlignment="1">
      <alignment/>
    </xf>
    <xf numFmtId="189" fontId="28" fillId="0" borderId="25" xfId="33" applyNumberFormat="1" applyFont="1" applyBorder="1" applyAlignment="1">
      <alignment/>
    </xf>
    <xf numFmtId="189" fontId="33" fillId="0" borderId="25" xfId="33" applyNumberFormat="1" applyFont="1" applyBorder="1" applyAlignment="1">
      <alignment/>
    </xf>
    <xf numFmtId="0" fontId="6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189" fontId="32" fillId="0" borderId="26" xfId="33" applyNumberFormat="1" applyFont="1" applyBorder="1" applyAlignment="1">
      <alignment/>
    </xf>
    <xf numFmtId="0" fontId="32" fillId="0" borderId="27" xfId="0" applyFont="1" applyBorder="1" applyAlignment="1">
      <alignment/>
    </xf>
    <xf numFmtId="189" fontId="32" fillId="0" borderId="27" xfId="33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43" fontId="29" fillId="0" borderId="0" xfId="33" applyNumberFormat="1" applyFont="1" applyAlignment="1">
      <alignment/>
    </xf>
    <xf numFmtId="43" fontId="33" fillId="0" borderId="0" xfId="33" applyNumberFormat="1" applyFont="1" applyAlignment="1">
      <alignment/>
    </xf>
    <xf numFmtId="0" fontId="29" fillId="0" borderId="21" xfId="0" applyFont="1" applyBorder="1" applyAlignment="1">
      <alignment horizontal="center"/>
    </xf>
    <xf numFmtId="43" fontId="29" fillId="0" borderId="21" xfId="33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43" fontId="29" fillId="0" borderId="24" xfId="33" applyNumberFormat="1" applyFont="1" applyBorder="1" applyAlignment="1">
      <alignment horizontal="center"/>
    </xf>
    <xf numFmtId="0" fontId="33" fillId="0" borderId="25" xfId="0" applyFont="1" applyBorder="1" applyAlignment="1">
      <alignment/>
    </xf>
    <xf numFmtId="43" fontId="33" fillId="0" borderId="25" xfId="33" applyNumberFormat="1" applyFont="1" applyBorder="1" applyAlignment="1">
      <alignment/>
    </xf>
    <xf numFmtId="49" fontId="33" fillId="0" borderId="25" xfId="0" applyNumberFormat="1" applyFont="1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43" fontId="29" fillId="0" borderId="25" xfId="33" applyNumberFormat="1" applyFont="1" applyBorder="1" applyAlignment="1">
      <alignment/>
    </xf>
    <xf numFmtId="0" fontId="33" fillId="0" borderId="25" xfId="0" applyFont="1" applyBorder="1" applyAlignment="1">
      <alignment horizontal="left"/>
    </xf>
    <xf numFmtId="43" fontId="29" fillId="0" borderId="25" xfId="0" applyNumberFormat="1" applyFont="1" applyBorder="1" applyAlignment="1">
      <alignment/>
    </xf>
    <xf numFmtId="43" fontId="33" fillId="0" borderId="25" xfId="0" applyNumberFormat="1" applyFont="1" applyBorder="1" applyAlignment="1">
      <alignment/>
    </xf>
    <xf numFmtId="0" fontId="33" fillId="0" borderId="26" xfId="0" applyFont="1" applyBorder="1" applyAlignment="1">
      <alignment/>
    </xf>
    <xf numFmtId="43" fontId="33" fillId="0" borderId="26" xfId="33" applyNumberFormat="1" applyFont="1" applyBorder="1" applyAlignment="1">
      <alignment/>
    </xf>
    <xf numFmtId="43" fontId="33" fillId="0" borderId="0" xfId="33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3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30" fillId="0" borderId="0" xfId="33" applyFont="1" applyAlignment="1">
      <alignment horizontal="center"/>
    </xf>
    <xf numFmtId="43" fontId="39" fillId="0" borderId="13" xfId="0" applyNumberFormat="1" applyFont="1" applyBorder="1" applyAlignment="1">
      <alignment horizontal="center"/>
    </xf>
    <xf numFmtId="43" fontId="39" fillId="0" borderId="0" xfId="0" applyNumberFormat="1" applyFont="1" applyAlignment="1">
      <alignment horizontal="center"/>
    </xf>
    <xf numFmtId="43" fontId="33" fillId="0" borderId="13" xfId="0" applyNumberFormat="1" applyFont="1" applyBorder="1" applyAlignment="1">
      <alignment horizontal="center"/>
    </xf>
    <xf numFmtId="43" fontId="3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89" fontId="29" fillId="0" borderId="0" xfId="33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3124200</xdr:colOff>
      <xdr:row>12</xdr:row>
      <xdr:rowOff>76200</xdr:rowOff>
    </xdr:from>
    <xdr:to>
      <xdr:col>2</xdr:col>
      <xdr:colOff>114300</xdr:colOff>
      <xdr:row>15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3686175" y="3676650"/>
          <a:ext cx="476250" cy="102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9525</xdr:rowOff>
    </xdr:from>
    <xdr:to>
      <xdr:col>4</xdr:col>
      <xdr:colOff>457200</xdr:colOff>
      <xdr:row>2</xdr:row>
      <xdr:rowOff>180975</xdr:rowOff>
    </xdr:to>
    <xdr:pic>
      <xdr:nvPicPr>
        <xdr:cNvPr id="1" name="Picture 1" descr="KR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5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21.75"/>
  <cols>
    <col min="1" max="16384" width="9.140625" style="38" customWidth="1"/>
  </cols>
  <sheetData>
    <row r="1" s="72" customFormat="1" ht="43.5"/>
    <row r="2" spans="1:10" s="72" customFormat="1" ht="43.5">
      <c r="A2" s="254"/>
      <c r="B2" s="254"/>
      <c r="C2" s="254"/>
      <c r="D2" s="254"/>
      <c r="E2" s="254"/>
      <c r="F2" s="254"/>
      <c r="G2" s="254"/>
      <c r="H2" s="254"/>
      <c r="I2" s="254"/>
      <c r="J2" s="254"/>
    </row>
    <row r="3" spans="1:10" s="75" customFormat="1" ht="64.5">
      <c r="A3" s="255" t="s">
        <v>149</v>
      </c>
      <c r="B3" s="255"/>
      <c r="C3" s="255"/>
      <c r="D3" s="255"/>
      <c r="E3" s="255"/>
      <c r="F3" s="255"/>
      <c r="G3" s="255"/>
      <c r="H3" s="255"/>
      <c r="I3" s="255"/>
      <c r="J3" s="255"/>
    </row>
    <row r="4" s="72" customFormat="1" ht="43.5"/>
    <row r="5" s="72" customFormat="1" ht="43.5"/>
    <row r="6" spans="1:10" s="72" customFormat="1" ht="43.5">
      <c r="A6" s="254" t="s">
        <v>762</v>
      </c>
      <c r="B6" s="254"/>
      <c r="C6" s="254"/>
      <c r="D6" s="254"/>
      <c r="E6" s="254"/>
      <c r="F6" s="254"/>
      <c r="G6" s="254"/>
      <c r="H6" s="254"/>
      <c r="I6" s="254"/>
      <c r="J6" s="254"/>
    </row>
    <row r="7" s="72" customFormat="1" ht="43.5"/>
    <row r="8" spans="1:10" s="72" customFormat="1" ht="43.5">
      <c r="A8" s="256" t="s">
        <v>16</v>
      </c>
      <c r="B8" s="256"/>
      <c r="C8" s="256"/>
      <c r="D8" s="256"/>
      <c r="E8" s="256"/>
      <c r="F8" s="256"/>
      <c r="G8" s="256"/>
      <c r="H8" s="256"/>
      <c r="I8" s="256"/>
      <c r="J8" s="256"/>
    </row>
    <row r="9" s="72" customFormat="1" ht="43.5"/>
    <row r="10" s="72" customFormat="1" ht="43.5"/>
    <row r="11" s="72" customFormat="1" ht="43.5"/>
    <row r="12" spans="1:10" s="72" customFormat="1" ht="43.5">
      <c r="A12" s="254" t="s">
        <v>130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s="72" customFormat="1" ht="43.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="72" customFormat="1" ht="43.5"/>
    <row r="15" spans="1:10" s="72" customFormat="1" ht="43.5">
      <c r="A15" s="254" t="s">
        <v>987</v>
      </c>
      <c r="B15" s="254"/>
      <c r="C15" s="254"/>
      <c r="D15" s="254"/>
      <c r="E15" s="254"/>
      <c r="F15" s="254"/>
      <c r="G15" s="254"/>
      <c r="H15" s="254"/>
      <c r="I15" s="254"/>
      <c r="J15" s="254"/>
    </row>
    <row r="16" spans="1:10" s="72" customFormat="1" ht="43.5">
      <c r="A16" s="254" t="s">
        <v>131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s="72" customFormat="1" ht="43.5"/>
    <row r="18" s="72" customFormat="1" ht="43.5"/>
    <row r="19" s="72" customFormat="1" ht="43.5"/>
    <row r="20" spans="1:10" s="72" customFormat="1" ht="64.5">
      <c r="A20" s="255" t="s">
        <v>975</v>
      </c>
      <c r="B20" s="255"/>
      <c r="C20" s="255"/>
      <c r="D20" s="255"/>
      <c r="E20" s="255"/>
      <c r="F20" s="255"/>
      <c r="G20" s="255"/>
      <c r="H20" s="255"/>
      <c r="I20" s="255"/>
      <c r="J20" s="255"/>
    </row>
    <row r="21" spans="1:10" s="72" customFormat="1" ht="64.5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s="72" customFormat="1" ht="64.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s="72" customFormat="1" ht="43.5">
      <c r="A23" s="254" t="s">
        <v>976</v>
      </c>
      <c r="B23" s="254"/>
      <c r="C23" s="254"/>
      <c r="D23" s="254"/>
      <c r="E23" s="254"/>
      <c r="F23" s="254"/>
      <c r="G23" s="254"/>
      <c r="H23" s="254"/>
      <c r="I23" s="254"/>
      <c r="J23" s="254"/>
    </row>
    <row r="24" spans="1:10" s="72" customFormat="1" ht="4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s="72" customFormat="1" ht="43.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s="72" customFormat="1" ht="43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="72" customFormat="1" ht="43.5"/>
    <row r="28" s="72" customFormat="1" ht="43.5">
      <c r="B28" s="72" t="s">
        <v>321</v>
      </c>
    </row>
    <row r="29" s="72" customFormat="1" ht="43.5">
      <c r="B29" s="72" t="s">
        <v>322</v>
      </c>
    </row>
    <row r="30" s="72" customFormat="1" ht="43.5"/>
    <row r="31" s="72" customFormat="1" ht="43.5"/>
    <row r="32" s="72" customFormat="1" ht="43.5"/>
    <row r="33" s="72" customFormat="1" ht="43.5"/>
    <row r="34" s="72" customFormat="1" ht="43.5"/>
    <row r="35" spans="1:10" s="72" customFormat="1" ht="43.5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</sheetData>
  <sheetProtection/>
  <mergeCells count="10">
    <mergeCell ref="A12:J12"/>
    <mergeCell ref="A35:J35"/>
    <mergeCell ref="A23:J23"/>
    <mergeCell ref="A15:J15"/>
    <mergeCell ref="A16:J16"/>
    <mergeCell ref="A20:J20"/>
    <mergeCell ref="A2:J2"/>
    <mergeCell ref="A3:J3"/>
    <mergeCell ref="A6:J6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view="pageBreakPreview" zoomScale="75" zoomScaleNormal="75" zoomScaleSheetLayoutView="75" zoomScalePageLayoutView="0" workbookViewId="0" topLeftCell="A1">
      <selection activeCell="L187" sqref="L187"/>
    </sheetView>
  </sheetViews>
  <sheetFormatPr defaultColWidth="9.140625" defaultRowHeight="21.75"/>
  <cols>
    <col min="1" max="1" width="22.140625" style="16" customWidth="1"/>
    <col min="2" max="2" width="13.28125" style="27" customWidth="1"/>
    <col min="3" max="3" width="13.421875" style="27" customWidth="1"/>
    <col min="4" max="4" width="13.28125" style="27" customWidth="1"/>
    <col min="5" max="5" width="11.28125" style="27" customWidth="1"/>
    <col min="6" max="6" width="13.57421875" style="27" customWidth="1"/>
    <col min="7" max="7" width="12.421875" style="17" customWidth="1"/>
    <col min="8" max="8" width="14.140625" style="27" customWidth="1"/>
    <col min="9" max="9" width="13.7109375" style="16" customWidth="1"/>
    <col min="10" max="10" width="14.28125" style="16" customWidth="1"/>
    <col min="11" max="11" width="10.7109375" style="31" customWidth="1"/>
    <col min="12" max="16384" width="9.140625" style="16" customWidth="1"/>
  </cols>
  <sheetData>
    <row r="1" spans="1:11" ht="23.25">
      <c r="A1" s="259" t="s">
        <v>791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3.25">
      <c r="A2" s="271" t="s">
        <v>47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71" t="s">
        <v>131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3.25">
      <c r="A5" s="271" t="s">
        <v>435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23.25">
      <c r="A6" s="271" t="s">
        <v>436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23.25">
      <c r="A7" s="271" t="s">
        <v>437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23.25">
      <c r="A8" s="77"/>
      <c r="B8" s="44"/>
      <c r="C8" s="44"/>
      <c r="D8" s="44"/>
      <c r="E8" s="44"/>
      <c r="F8" s="44"/>
      <c r="G8" s="80"/>
      <c r="H8" s="44"/>
      <c r="I8" s="77"/>
      <c r="J8" s="77"/>
      <c r="K8" s="77"/>
    </row>
    <row r="9" spans="1:11" ht="23.25">
      <c r="A9" s="84" t="s">
        <v>438</v>
      </c>
      <c r="B9" s="142" t="s">
        <v>351</v>
      </c>
      <c r="C9" s="143" t="s">
        <v>439</v>
      </c>
      <c r="D9" s="144" t="s">
        <v>357</v>
      </c>
      <c r="E9" s="143" t="s">
        <v>440</v>
      </c>
      <c r="F9" s="144" t="s">
        <v>441</v>
      </c>
      <c r="G9" s="85" t="s">
        <v>442</v>
      </c>
      <c r="H9" s="144" t="s">
        <v>416</v>
      </c>
      <c r="I9" s="84"/>
      <c r="J9" s="145" t="s">
        <v>443</v>
      </c>
      <c r="K9" s="84" t="s">
        <v>444</v>
      </c>
    </row>
    <row r="10" spans="1:11" ht="23.25">
      <c r="A10" s="90"/>
      <c r="B10" s="146" t="s">
        <v>439</v>
      </c>
      <c r="C10" s="147" t="s">
        <v>445</v>
      </c>
      <c r="D10" s="148" t="s">
        <v>446</v>
      </c>
      <c r="E10" s="147" t="s">
        <v>461</v>
      </c>
      <c r="F10" s="148" t="s">
        <v>462</v>
      </c>
      <c r="G10" s="89" t="s">
        <v>463</v>
      </c>
      <c r="H10" s="148" t="s">
        <v>464</v>
      </c>
      <c r="I10" s="90" t="s">
        <v>465</v>
      </c>
      <c r="J10" s="125" t="s">
        <v>466</v>
      </c>
      <c r="K10" s="90" t="s">
        <v>467</v>
      </c>
    </row>
    <row r="11" spans="1:11" ht="23.25">
      <c r="A11" s="86"/>
      <c r="B11" s="149" t="s">
        <v>468</v>
      </c>
      <c r="C11" s="150"/>
      <c r="D11" s="151" t="s">
        <v>469</v>
      </c>
      <c r="E11" s="150"/>
      <c r="F11" s="151"/>
      <c r="G11" s="87"/>
      <c r="H11" s="151" t="s">
        <v>470</v>
      </c>
      <c r="I11" s="86"/>
      <c r="J11" s="152" t="s">
        <v>100</v>
      </c>
      <c r="K11" s="86"/>
    </row>
    <row r="12" spans="1:11" ht="23.25">
      <c r="A12" s="153" t="s">
        <v>471</v>
      </c>
      <c r="B12" s="154">
        <f>ปลัด!G10</f>
        <v>3442620</v>
      </c>
      <c r="C12" s="155">
        <v>0</v>
      </c>
      <c r="D12" s="154">
        <f>ปลัด!I81+ปลัด!I84+ปลัด!I87+ปลัด!I95+ปลัด!I98+ปลัด!I103+ปลัด!I110+ปลัด!I115+ปลัด!I121+ปลัด!I137+ปลัด!I181+ปลัด!I185+ปลัด!I190+ปลัด!I193+ปลัด!I197+ปลัด!I202+ปลัด!I205+ปลัด!I211+ปลัด!I214+ปลัด!I218+ปลัด!I229+ปลัด!I232</f>
        <v>1632800</v>
      </c>
      <c r="E12" s="155">
        <f>ปลัด!G235</f>
        <v>386000</v>
      </c>
      <c r="F12" s="154">
        <f>ปลัด!I259</f>
        <v>15000</v>
      </c>
      <c r="G12" s="156">
        <v>0</v>
      </c>
      <c r="H12" s="157">
        <f>ปลัด!E322</f>
        <v>3987000</v>
      </c>
      <c r="I12" s="158">
        <f>SUM(B12:H12)</f>
        <v>9463420</v>
      </c>
      <c r="J12" s="159" t="s">
        <v>472</v>
      </c>
      <c r="K12" s="160" t="s">
        <v>782</v>
      </c>
    </row>
    <row r="13" spans="1:11" ht="23.25">
      <c r="A13" s="161" t="s">
        <v>473</v>
      </c>
      <c r="B13" s="162">
        <f>คลัง!G10</f>
        <v>695520</v>
      </c>
      <c r="C13" s="114">
        <v>0</v>
      </c>
      <c r="D13" s="162">
        <f>คลัง!G39</f>
        <v>903100</v>
      </c>
      <c r="E13" s="114">
        <v>0</v>
      </c>
      <c r="F13" s="162">
        <v>0</v>
      </c>
      <c r="G13" s="98">
        <v>0</v>
      </c>
      <c r="H13" s="162">
        <f>คลัง!G95</f>
        <v>64000</v>
      </c>
      <c r="I13" s="163">
        <f>SUM(B13:H13)</f>
        <v>1662620</v>
      </c>
      <c r="J13" s="93" t="s">
        <v>474</v>
      </c>
      <c r="K13" s="164" t="s">
        <v>783</v>
      </c>
    </row>
    <row r="14" spans="1:11" ht="23.25">
      <c r="A14" s="165"/>
      <c r="B14" s="162"/>
      <c r="C14" s="114"/>
      <c r="D14" s="162"/>
      <c r="E14" s="114"/>
      <c r="F14" s="162"/>
      <c r="G14" s="98"/>
      <c r="H14" s="162"/>
      <c r="I14" s="97"/>
      <c r="J14" s="93"/>
      <c r="K14" s="166"/>
    </row>
    <row r="15" spans="1:11" ht="23.25">
      <c r="A15" s="161"/>
      <c r="B15" s="162"/>
      <c r="C15" s="114"/>
      <c r="D15" s="162"/>
      <c r="E15" s="114"/>
      <c r="F15" s="162"/>
      <c r="G15" s="98"/>
      <c r="H15" s="162"/>
      <c r="I15" s="97"/>
      <c r="J15" s="93"/>
      <c r="K15" s="166"/>
    </row>
    <row r="16" spans="1:11" ht="23.25">
      <c r="A16" s="161"/>
      <c r="B16" s="162"/>
      <c r="C16" s="114"/>
      <c r="D16" s="162"/>
      <c r="E16" s="114"/>
      <c r="F16" s="162"/>
      <c r="G16" s="98"/>
      <c r="H16" s="162"/>
      <c r="I16" s="97"/>
      <c r="J16" s="93"/>
      <c r="K16" s="166"/>
    </row>
    <row r="17" spans="1:11" ht="23.25">
      <c r="A17" s="161"/>
      <c r="B17" s="162"/>
      <c r="C17" s="114"/>
      <c r="D17" s="162"/>
      <c r="E17" s="114"/>
      <c r="F17" s="162"/>
      <c r="G17" s="98"/>
      <c r="H17" s="162"/>
      <c r="I17" s="97"/>
      <c r="J17" s="93"/>
      <c r="K17" s="166"/>
    </row>
    <row r="18" spans="1:11" s="13" customFormat="1" ht="23.25">
      <c r="A18" s="167" t="s">
        <v>465</v>
      </c>
      <c r="B18" s="168">
        <f aca="true" t="shared" si="0" ref="B18:I18">SUM(B12:B17)</f>
        <v>4138140</v>
      </c>
      <c r="C18" s="169">
        <f t="shared" si="0"/>
        <v>0</v>
      </c>
      <c r="D18" s="168">
        <f t="shared" si="0"/>
        <v>2535900</v>
      </c>
      <c r="E18" s="169">
        <f t="shared" si="0"/>
        <v>386000</v>
      </c>
      <c r="F18" s="168">
        <f t="shared" si="0"/>
        <v>15000</v>
      </c>
      <c r="G18" s="168">
        <f t="shared" si="0"/>
        <v>0</v>
      </c>
      <c r="H18" s="168">
        <f t="shared" si="0"/>
        <v>4051000</v>
      </c>
      <c r="I18" s="168">
        <f t="shared" si="0"/>
        <v>11126040</v>
      </c>
      <c r="J18" s="170"/>
      <c r="K18" s="171"/>
    </row>
    <row r="19" spans="1:11" ht="23.25">
      <c r="A19" s="97"/>
      <c r="B19" s="114"/>
      <c r="C19" s="114"/>
      <c r="D19" s="114"/>
      <c r="E19" s="114"/>
      <c r="F19" s="114"/>
      <c r="G19" s="98"/>
      <c r="H19" s="114"/>
      <c r="I19" s="97"/>
      <c r="J19" s="97"/>
      <c r="K19" s="126"/>
    </row>
    <row r="20" spans="1:11" ht="23.25">
      <c r="A20" s="97"/>
      <c r="B20" s="114"/>
      <c r="C20" s="114"/>
      <c r="D20" s="114"/>
      <c r="E20" s="114"/>
      <c r="F20" s="114"/>
      <c r="G20" s="98"/>
      <c r="H20" s="114"/>
      <c r="I20" s="97"/>
      <c r="J20" s="97"/>
      <c r="K20" s="126"/>
    </row>
    <row r="21" spans="1:11" ht="23.25">
      <c r="A21" s="97"/>
      <c r="B21" s="114"/>
      <c r="C21" s="114"/>
      <c r="D21" s="114"/>
      <c r="E21" s="114"/>
      <c r="F21" s="114"/>
      <c r="G21" s="98"/>
      <c r="H21" s="114"/>
      <c r="I21" s="97"/>
      <c r="J21" s="97"/>
      <c r="K21" s="126"/>
    </row>
    <row r="22" spans="1:11" ht="23.25">
      <c r="A22" s="269" t="s">
        <v>786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23.25">
      <c r="A23" s="271" t="s">
        <v>47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</row>
    <row r="24" spans="1:11" ht="23.25">
      <c r="A24" s="271" t="s">
        <v>987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  <row r="25" spans="1:11" ht="23.25">
      <c r="A25" s="271" t="s">
        <v>131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1" ht="23.25">
      <c r="A26" s="271" t="s">
        <v>435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</row>
    <row r="27" spans="1:11" ht="23.25">
      <c r="A27" s="271" t="s">
        <v>475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</row>
    <row r="28" spans="1:11" ht="23.25">
      <c r="A28" s="271" t="s">
        <v>476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</row>
    <row r="29" spans="1:11" ht="23.25">
      <c r="A29" s="77"/>
      <c r="B29" s="44"/>
      <c r="C29" s="44"/>
      <c r="D29" s="44"/>
      <c r="E29" s="44"/>
      <c r="F29" s="44"/>
      <c r="G29" s="80"/>
      <c r="H29" s="44"/>
      <c r="I29" s="77"/>
      <c r="J29" s="77"/>
      <c r="K29" s="77"/>
    </row>
    <row r="30" spans="1:11" ht="23.25">
      <c r="A30" s="84" t="s">
        <v>438</v>
      </c>
      <c r="B30" s="142" t="s">
        <v>351</v>
      </c>
      <c r="C30" s="143" t="s">
        <v>439</v>
      </c>
      <c r="D30" s="144" t="s">
        <v>357</v>
      </c>
      <c r="E30" s="143" t="s">
        <v>440</v>
      </c>
      <c r="F30" s="144" t="s">
        <v>441</v>
      </c>
      <c r="G30" s="85" t="s">
        <v>442</v>
      </c>
      <c r="H30" s="144" t="s">
        <v>416</v>
      </c>
      <c r="I30" s="84"/>
      <c r="J30" s="145" t="s">
        <v>443</v>
      </c>
      <c r="K30" s="84" t="s">
        <v>444</v>
      </c>
    </row>
    <row r="31" spans="1:11" ht="23.25">
      <c r="A31" s="90"/>
      <c r="B31" s="146" t="s">
        <v>439</v>
      </c>
      <c r="C31" s="147" t="s">
        <v>445</v>
      </c>
      <c r="D31" s="148" t="s">
        <v>446</v>
      </c>
      <c r="E31" s="147" t="s">
        <v>461</v>
      </c>
      <c r="F31" s="148" t="s">
        <v>462</v>
      </c>
      <c r="G31" s="89" t="s">
        <v>463</v>
      </c>
      <c r="H31" s="148" t="s">
        <v>464</v>
      </c>
      <c r="I31" s="90" t="s">
        <v>465</v>
      </c>
      <c r="J31" s="125" t="s">
        <v>466</v>
      </c>
      <c r="K31" s="90" t="s">
        <v>467</v>
      </c>
    </row>
    <row r="32" spans="1:11" ht="23.25">
      <c r="A32" s="86"/>
      <c r="B32" s="149" t="s">
        <v>468</v>
      </c>
      <c r="C32" s="150"/>
      <c r="D32" s="151" t="s">
        <v>469</v>
      </c>
      <c r="E32" s="150"/>
      <c r="F32" s="151"/>
      <c r="G32" s="87"/>
      <c r="H32" s="151" t="s">
        <v>470</v>
      </c>
      <c r="I32" s="86"/>
      <c r="J32" s="152" t="s">
        <v>100</v>
      </c>
      <c r="K32" s="86"/>
    </row>
    <row r="33" spans="1:11" ht="23.25">
      <c r="A33" s="153" t="s">
        <v>700</v>
      </c>
      <c r="B33" s="154">
        <v>0</v>
      </c>
      <c r="C33" s="155">
        <v>0</v>
      </c>
      <c r="D33" s="154">
        <v>0</v>
      </c>
      <c r="E33" s="155">
        <v>0</v>
      </c>
      <c r="F33" s="154">
        <v>0</v>
      </c>
      <c r="G33" s="156">
        <v>0</v>
      </c>
      <c r="H33" s="154">
        <v>0</v>
      </c>
      <c r="I33" s="172">
        <f>SUM(B33:H33)</f>
        <v>0</v>
      </c>
      <c r="J33" s="112" t="s">
        <v>472</v>
      </c>
      <c r="K33" s="160" t="s">
        <v>809</v>
      </c>
    </row>
    <row r="34" spans="1:11" ht="23.25">
      <c r="A34" s="161" t="s">
        <v>981</v>
      </c>
      <c r="B34" s="162"/>
      <c r="C34" s="114"/>
      <c r="D34" s="162"/>
      <c r="E34" s="114"/>
      <c r="F34" s="162"/>
      <c r="G34" s="98"/>
      <c r="H34" s="162"/>
      <c r="I34" s="97"/>
      <c r="J34" s="93"/>
      <c r="K34" s="166"/>
    </row>
    <row r="35" spans="1:11" ht="23.25">
      <c r="A35" s="161" t="s">
        <v>982</v>
      </c>
      <c r="B35" s="162"/>
      <c r="C35" s="114"/>
      <c r="D35" s="162"/>
      <c r="E35" s="114"/>
      <c r="F35" s="162"/>
      <c r="G35" s="98"/>
      <c r="H35" s="162"/>
      <c r="I35" s="97"/>
      <c r="J35" s="93"/>
      <c r="K35" s="166"/>
    </row>
    <row r="36" spans="1:11" ht="23.25">
      <c r="A36" s="161"/>
      <c r="B36" s="162"/>
      <c r="C36" s="114"/>
      <c r="D36" s="162"/>
      <c r="E36" s="114"/>
      <c r="F36" s="162"/>
      <c r="G36" s="98"/>
      <c r="H36" s="162"/>
      <c r="I36" s="97"/>
      <c r="J36" s="93"/>
      <c r="K36" s="166"/>
    </row>
    <row r="37" spans="1:11" ht="23.25">
      <c r="A37" s="161"/>
      <c r="B37" s="162"/>
      <c r="C37" s="114"/>
      <c r="D37" s="162"/>
      <c r="E37" s="114"/>
      <c r="F37" s="162"/>
      <c r="G37" s="98"/>
      <c r="H37" s="162"/>
      <c r="I37" s="97"/>
      <c r="J37" s="93"/>
      <c r="K37" s="166"/>
    </row>
    <row r="38" spans="1:11" ht="23.25">
      <c r="A38" s="161"/>
      <c r="B38" s="162"/>
      <c r="C38" s="114"/>
      <c r="D38" s="162"/>
      <c r="E38" s="114"/>
      <c r="F38" s="162"/>
      <c r="G38" s="98"/>
      <c r="H38" s="162"/>
      <c r="I38" s="97"/>
      <c r="J38" s="93"/>
      <c r="K38" s="166"/>
    </row>
    <row r="39" spans="1:11" s="13" customFormat="1" ht="23.25">
      <c r="A39" s="167" t="s">
        <v>465</v>
      </c>
      <c r="B39" s="168">
        <f>0+SUM(B33:B38)</f>
        <v>0</v>
      </c>
      <c r="C39" s="168">
        <f aca="true" t="shared" si="1" ref="C39:H39">0+SUM(C33:C38)</f>
        <v>0</v>
      </c>
      <c r="D39" s="168">
        <f t="shared" si="1"/>
        <v>0</v>
      </c>
      <c r="E39" s="168">
        <f t="shared" si="1"/>
        <v>0</v>
      </c>
      <c r="F39" s="168">
        <f t="shared" si="1"/>
        <v>0</v>
      </c>
      <c r="G39" s="168">
        <f t="shared" si="1"/>
        <v>0</v>
      </c>
      <c r="H39" s="168">
        <f t="shared" si="1"/>
        <v>0</v>
      </c>
      <c r="I39" s="173">
        <f>0+SUM(B39:H39)</f>
        <v>0</v>
      </c>
      <c r="J39" s="170"/>
      <c r="K39" s="171"/>
    </row>
    <row r="40" spans="1:11" ht="23.25">
      <c r="A40" s="97"/>
      <c r="B40" s="114"/>
      <c r="C40" s="114"/>
      <c r="D40" s="114"/>
      <c r="E40" s="114"/>
      <c r="F40" s="114"/>
      <c r="G40" s="98"/>
      <c r="H40" s="114"/>
      <c r="I40" s="97"/>
      <c r="J40" s="97"/>
      <c r="K40" s="126"/>
    </row>
    <row r="41" spans="1:11" ht="23.25">
      <c r="A41" s="97"/>
      <c r="B41" s="114"/>
      <c r="C41" s="114"/>
      <c r="D41" s="114"/>
      <c r="E41" s="114"/>
      <c r="F41" s="114"/>
      <c r="G41" s="98"/>
      <c r="H41" s="114"/>
      <c r="I41" s="97"/>
      <c r="J41" s="97"/>
      <c r="K41" s="126"/>
    </row>
    <row r="42" spans="1:11" ht="23.25">
      <c r="A42" s="97"/>
      <c r="B42" s="114"/>
      <c r="C42" s="114"/>
      <c r="D42" s="114"/>
      <c r="E42" s="114"/>
      <c r="F42" s="114"/>
      <c r="G42" s="98"/>
      <c r="H42" s="114"/>
      <c r="I42" s="97"/>
      <c r="J42" s="97"/>
      <c r="K42" s="126"/>
    </row>
    <row r="43" spans="1:11" ht="23.25">
      <c r="A43" s="269" t="s">
        <v>788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</row>
    <row r="44" spans="1:11" ht="23.25">
      <c r="A44" s="271" t="s">
        <v>47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</row>
    <row r="45" spans="1:11" ht="23.25">
      <c r="A45" s="271" t="s">
        <v>987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</row>
    <row r="46" spans="1:11" ht="23.25">
      <c r="A46" s="271" t="s">
        <v>131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</row>
    <row r="47" spans="1:11" ht="23.25">
      <c r="A47" s="271" t="s">
        <v>435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</row>
    <row r="48" spans="1:11" ht="23.25">
      <c r="A48" s="271" t="s">
        <v>477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1" ht="23.25">
      <c r="A49" s="271" t="s">
        <v>64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</row>
    <row r="50" spans="1:11" ht="23.25">
      <c r="A50" s="77"/>
      <c r="B50" s="44"/>
      <c r="C50" s="44"/>
      <c r="D50" s="44"/>
      <c r="E50" s="44"/>
      <c r="F50" s="44"/>
      <c r="G50" s="80"/>
      <c r="H50" s="44"/>
      <c r="I50" s="77"/>
      <c r="J50" s="77"/>
      <c r="K50" s="77"/>
    </row>
    <row r="51" spans="1:11" ht="23.25">
      <c r="A51" s="84" t="s">
        <v>438</v>
      </c>
      <c r="B51" s="142" t="s">
        <v>351</v>
      </c>
      <c r="C51" s="143" t="s">
        <v>439</v>
      </c>
      <c r="D51" s="144" t="s">
        <v>357</v>
      </c>
      <c r="E51" s="143" t="s">
        <v>440</v>
      </c>
      <c r="F51" s="144" t="s">
        <v>441</v>
      </c>
      <c r="G51" s="85" t="s">
        <v>442</v>
      </c>
      <c r="H51" s="144" t="s">
        <v>416</v>
      </c>
      <c r="I51" s="84"/>
      <c r="J51" s="145" t="s">
        <v>443</v>
      </c>
      <c r="K51" s="84" t="s">
        <v>444</v>
      </c>
    </row>
    <row r="52" spans="1:11" ht="23.25">
      <c r="A52" s="90"/>
      <c r="B52" s="146" t="s">
        <v>439</v>
      </c>
      <c r="C52" s="147" t="s">
        <v>445</v>
      </c>
      <c r="D52" s="148" t="s">
        <v>446</v>
      </c>
      <c r="E52" s="147" t="s">
        <v>461</v>
      </c>
      <c r="F52" s="148" t="s">
        <v>462</v>
      </c>
      <c r="G52" s="89" t="s">
        <v>463</v>
      </c>
      <c r="H52" s="148" t="s">
        <v>464</v>
      </c>
      <c r="I52" s="90" t="s">
        <v>465</v>
      </c>
      <c r="J52" s="125" t="s">
        <v>466</v>
      </c>
      <c r="K52" s="90" t="s">
        <v>467</v>
      </c>
    </row>
    <row r="53" spans="1:11" ht="23.25">
      <c r="A53" s="86"/>
      <c r="B53" s="149" t="s">
        <v>468</v>
      </c>
      <c r="C53" s="150"/>
      <c r="D53" s="151" t="s">
        <v>469</v>
      </c>
      <c r="E53" s="150"/>
      <c r="F53" s="151"/>
      <c r="G53" s="87"/>
      <c r="H53" s="151" t="s">
        <v>470</v>
      </c>
      <c r="I53" s="86"/>
      <c r="J53" s="152" t="s">
        <v>100</v>
      </c>
      <c r="K53" s="86"/>
    </row>
    <row r="54" spans="1:11" ht="23.25">
      <c r="A54" s="153" t="s">
        <v>1027</v>
      </c>
      <c r="B54" s="154">
        <f>ศึกษา!I12+ศึกษา!I17</f>
        <v>166800</v>
      </c>
      <c r="C54" s="155">
        <v>0</v>
      </c>
      <c r="D54" s="154">
        <f>ศึกษา!I45+ศึกษา!I49+ศึกษา!I52+ศึกษา!I56+ศึกษา!I61+ศึกษา!I66+ศึกษา!I137+ศึกษา!I149+ศึกษา!I156</f>
        <v>394510</v>
      </c>
      <c r="E54" s="154">
        <v>0</v>
      </c>
      <c r="F54" s="154">
        <v>0</v>
      </c>
      <c r="G54" s="156">
        <v>0</v>
      </c>
      <c r="H54" s="154">
        <f>ศึกษา!G229</f>
        <v>0</v>
      </c>
      <c r="I54" s="172">
        <f>SUM(B54:H54)</f>
        <v>561310</v>
      </c>
      <c r="J54" s="174" t="s">
        <v>1032</v>
      </c>
      <c r="K54" s="175" t="s">
        <v>1030</v>
      </c>
    </row>
    <row r="55" spans="1:11" ht="23.25">
      <c r="A55" s="161" t="s">
        <v>1028</v>
      </c>
      <c r="B55" s="162"/>
      <c r="C55" s="114"/>
      <c r="D55" s="162"/>
      <c r="E55" s="114"/>
      <c r="F55" s="162"/>
      <c r="G55" s="98"/>
      <c r="H55" s="176"/>
      <c r="I55" s="158"/>
      <c r="J55" s="97"/>
      <c r="K55" s="106"/>
    </row>
    <row r="56" spans="1:11" ht="23.25">
      <c r="A56" s="161" t="s">
        <v>1029</v>
      </c>
      <c r="B56" s="162">
        <f>ศึกษา!I22+ศึกษา!I29</f>
        <v>275520</v>
      </c>
      <c r="C56" s="114">
        <v>0</v>
      </c>
      <c r="D56" s="162">
        <f>ศึกษา!I80+ศึกษา!I87+ศึกษา!I90+ศึกษา!I152+ศึกษา!I160</f>
        <v>2381350</v>
      </c>
      <c r="E56" s="114"/>
      <c r="F56" s="162">
        <f>ศึกษา!I185+ศึกษา!I189+ศึกษา!I193</f>
        <v>1778400</v>
      </c>
      <c r="G56" s="114">
        <v>0</v>
      </c>
      <c r="H56" s="162">
        <v>0</v>
      </c>
      <c r="I56" s="163">
        <f>SUM(B56:H56)</f>
        <v>4435270</v>
      </c>
      <c r="J56" s="177" t="s">
        <v>1032</v>
      </c>
      <c r="K56" s="178" t="s">
        <v>1031</v>
      </c>
    </row>
    <row r="57" spans="1:11" ht="23.25">
      <c r="A57" s="161" t="s">
        <v>65</v>
      </c>
      <c r="B57" s="162"/>
      <c r="C57" s="114"/>
      <c r="D57" s="162"/>
      <c r="E57" s="114"/>
      <c r="F57" s="162"/>
      <c r="G57" s="98"/>
      <c r="H57" s="162"/>
      <c r="I57" s="97"/>
      <c r="J57" s="161"/>
      <c r="K57" s="106"/>
    </row>
    <row r="58" spans="1:11" ht="23.25">
      <c r="A58" s="161"/>
      <c r="B58" s="162"/>
      <c r="C58" s="114"/>
      <c r="D58" s="162"/>
      <c r="E58" s="114"/>
      <c r="F58" s="162"/>
      <c r="G58" s="98"/>
      <c r="H58" s="162"/>
      <c r="I58" s="97"/>
      <c r="J58" s="161"/>
      <c r="K58" s="106"/>
    </row>
    <row r="59" spans="1:11" ht="23.25">
      <c r="A59" s="161"/>
      <c r="B59" s="162"/>
      <c r="C59" s="114"/>
      <c r="D59" s="162"/>
      <c r="E59" s="114"/>
      <c r="F59" s="162"/>
      <c r="G59" s="98"/>
      <c r="H59" s="162"/>
      <c r="I59" s="97"/>
      <c r="J59" s="161"/>
      <c r="K59" s="103"/>
    </row>
    <row r="60" spans="1:11" s="13" customFormat="1" ht="23.25">
      <c r="A60" s="167" t="s">
        <v>465</v>
      </c>
      <c r="B60" s="168">
        <f aca="true" t="shared" si="2" ref="B60:H60">SUM(SUM(B54:B59))</f>
        <v>442320</v>
      </c>
      <c r="C60" s="168">
        <f t="shared" si="2"/>
        <v>0</v>
      </c>
      <c r="D60" s="168">
        <f>SUM(SUM(D54:D59))</f>
        <v>2775860</v>
      </c>
      <c r="E60" s="168">
        <f t="shared" si="2"/>
        <v>0</v>
      </c>
      <c r="F60" s="168">
        <f t="shared" si="2"/>
        <v>1778400</v>
      </c>
      <c r="G60" s="168">
        <f t="shared" si="2"/>
        <v>0</v>
      </c>
      <c r="H60" s="168">
        <f t="shared" si="2"/>
        <v>0</v>
      </c>
      <c r="I60" s="173">
        <f>SUM(I54:I59)</f>
        <v>4996580</v>
      </c>
      <c r="J60" s="170"/>
      <c r="K60" s="171"/>
    </row>
    <row r="61" spans="1:11" ht="23.25">
      <c r="A61" s="53"/>
      <c r="B61" s="54"/>
      <c r="C61" s="54"/>
      <c r="D61" s="54"/>
      <c r="E61" s="54"/>
      <c r="F61" s="54"/>
      <c r="G61" s="61"/>
      <c r="H61" s="54"/>
      <c r="I61" s="53"/>
      <c r="J61" s="53"/>
      <c r="K61" s="71"/>
    </row>
    <row r="62" spans="1:11" ht="23.25">
      <c r="A62" s="53"/>
      <c r="B62" s="54"/>
      <c r="C62" s="54"/>
      <c r="D62" s="54"/>
      <c r="E62" s="54"/>
      <c r="F62" s="54"/>
      <c r="G62" s="61"/>
      <c r="H62" s="54"/>
      <c r="I62" s="53"/>
      <c r="J62" s="53"/>
      <c r="K62" s="71"/>
    </row>
    <row r="63" spans="1:11" ht="23.25">
      <c r="A63" s="53"/>
      <c r="B63" s="54"/>
      <c r="C63" s="54"/>
      <c r="D63" s="54"/>
      <c r="E63" s="54"/>
      <c r="F63" s="54"/>
      <c r="G63" s="61"/>
      <c r="H63" s="54"/>
      <c r="I63" s="53"/>
      <c r="J63" s="53"/>
      <c r="K63" s="71"/>
    </row>
    <row r="64" spans="1:11" ht="23.25">
      <c r="A64" s="269" t="s">
        <v>792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</row>
    <row r="65" spans="1:11" ht="23.25">
      <c r="A65" s="271" t="s">
        <v>47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</row>
    <row r="66" spans="1:11" ht="23.25">
      <c r="A66" s="271" t="s">
        <v>987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ht="23.25">
      <c r="A67" s="271" t="s">
        <v>131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23.25">
      <c r="A68" s="271" t="s">
        <v>435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1" ht="23.25">
      <c r="A69" s="271" t="s">
        <v>477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1" ht="23.25">
      <c r="A70" s="271" t="s">
        <v>717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</row>
    <row r="71" spans="1:11" ht="23.25">
      <c r="A71" s="77"/>
      <c r="B71" s="44"/>
      <c r="C71" s="44"/>
      <c r="D71" s="44"/>
      <c r="E71" s="44"/>
      <c r="F71" s="44"/>
      <c r="G71" s="80"/>
      <c r="H71" s="44"/>
      <c r="I71" s="77"/>
      <c r="J71" s="77"/>
      <c r="K71" s="77"/>
    </row>
    <row r="72" spans="1:11" ht="23.25">
      <c r="A72" s="84" t="s">
        <v>438</v>
      </c>
      <c r="B72" s="142" t="s">
        <v>351</v>
      </c>
      <c r="C72" s="143" t="s">
        <v>439</v>
      </c>
      <c r="D72" s="144" t="s">
        <v>357</v>
      </c>
      <c r="E72" s="143" t="s">
        <v>440</v>
      </c>
      <c r="F72" s="144" t="s">
        <v>441</v>
      </c>
      <c r="G72" s="85" t="s">
        <v>442</v>
      </c>
      <c r="H72" s="144" t="s">
        <v>416</v>
      </c>
      <c r="I72" s="84"/>
      <c r="J72" s="145" t="s">
        <v>443</v>
      </c>
      <c r="K72" s="84" t="s">
        <v>444</v>
      </c>
    </row>
    <row r="73" spans="1:11" ht="23.25">
      <c r="A73" s="90"/>
      <c r="B73" s="146" t="s">
        <v>439</v>
      </c>
      <c r="C73" s="147" t="s">
        <v>445</v>
      </c>
      <c r="D73" s="148" t="s">
        <v>446</v>
      </c>
      <c r="E73" s="147" t="s">
        <v>461</v>
      </c>
      <c r="F73" s="148" t="s">
        <v>462</v>
      </c>
      <c r="G73" s="89" t="s">
        <v>463</v>
      </c>
      <c r="H73" s="148" t="s">
        <v>464</v>
      </c>
      <c r="I73" s="90" t="s">
        <v>465</v>
      </c>
      <c r="J73" s="125" t="s">
        <v>466</v>
      </c>
      <c r="K73" s="90" t="s">
        <v>467</v>
      </c>
    </row>
    <row r="74" spans="1:11" ht="23.25">
      <c r="A74" s="90"/>
      <c r="B74" s="149" t="s">
        <v>468</v>
      </c>
      <c r="C74" s="150"/>
      <c r="D74" s="151" t="s">
        <v>469</v>
      </c>
      <c r="E74" s="150"/>
      <c r="F74" s="151"/>
      <c r="G74" s="87"/>
      <c r="H74" s="151" t="s">
        <v>470</v>
      </c>
      <c r="I74" s="86"/>
      <c r="J74" s="152" t="s">
        <v>100</v>
      </c>
      <c r="K74" s="86"/>
    </row>
    <row r="75" spans="1:11" ht="23.25">
      <c r="A75" s="112" t="s">
        <v>718</v>
      </c>
      <c r="B75" s="179">
        <v>0</v>
      </c>
      <c r="C75" s="155">
        <v>0</v>
      </c>
      <c r="D75" s="154">
        <f>ปลัด!I222</f>
        <v>20000</v>
      </c>
      <c r="E75" s="155">
        <v>0</v>
      </c>
      <c r="F75" s="154">
        <f>ปลัด!I272+ปลัด!I276+ปลัด!I285+ปลัด!I289+ปลัด!I293+ปลัด!I297+ปลัด!I301+ปลัด!I305+ปลัด!I309</f>
        <v>90000</v>
      </c>
      <c r="G75" s="156">
        <v>0</v>
      </c>
      <c r="H75" s="154">
        <f>ช่าง!E57</f>
        <v>0</v>
      </c>
      <c r="I75" s="172">
        <f>SUM(B75:H75)</f>
        <v>110000</v>
      </c>
      <c r="J75" s="101" t="s">
        <v>720</v>
      </c>
      <c r="K75" s="160" t="s">
        <v>796</v>
      </c>
    </row>
    <row r="76" spans="1:11" ht="23.25">
      <c r="A76" s="93" t="s">
        <v>719</v>
      </c>
      <c r="B76" s="180"/>
      <c r="C76" s="114"/>
      <c r="D76" s="162"/>
      <c r="E76" s="114"/>
      <c r="F76" s="162"/>
      <c r="G76" s="98"/>
      <c r="H76" s="176"/>
      <c r="I76" s="158"/>
      <c r="J76" s="181"/>
      <c r="K76" s="166"/>
    </row>
    <row r="77" spans="1:11" ht="23.25">
      <c r="A77" s="93"/>
      <c r="B77" s="162"/>
      <c r="C77" s="114"/>
      <c r="D77" s="162"/>
      <c r="E77" s="114"/>
      <c r="F77" s="162"/>
      <c r="G77" s="98"/>
      <c r="H77" s="162"/>
      <c r="I77" s="163"/>
      <c r="J77" s="93"/>
      <c r="K77" s="166"/>
    </row>
    <row r="78" spans="1:11" ht="23.25">
      <c r="A78" s="93"/>
      <c r="B78" s="162"/>
      <c r="C78" s="114"/>
      <c r="D78" s="162"/>
      <c r="E78" s="114"/>
      <c r="F78" s="162"/>
      <c r="G78" s="98"/>
      <c r="H78" s="162"/>
      <c r="I78" s="97"/>
      <c r="J78" s="93"/>
      <c r="K78" s="166"/>
    </row>
    <row r="79" spans="1:11" ht="23.25">
      <c r="A79" s="93"/>
      <c r="B79" s="162"/>
      <c r="C79" s="114"/>
      <c r="D79" s="162"/>
      <c r="E79" s="114"/>
      <c r="F79" s="162"/>
      <c r="G79" s="98"/>
      <c r="H79" s="162"/>
      <c r="I79" s="97"/>
      <c r="J79" s="93"/>
      <c r="K79" s="166"/>
    </row>
    <row r="80" spans="1:11" ht="23.25">
      <c r="A80" s="95"/>
      <c r="B80" s="162"/>
      <c r="C80" s="114"/>
      <c r="D80" s="162"/>
      <c r="E80" s="114"/>
      <c r="F80" s="162"/>
      <c r="G80" s="98"/>
      <c r="H80" s="162"/>
      <c r="I80" s="97"/>
      <c r="J80" s="93"/>
      <c r="K80" s="166"/>
    </row>
    <row r="81" spans="1:11" s="13" customFormat="1" ht="23.25">
      <c r="A81" s="167" t="s">
        <v>465</v>
      </c>
      <c r="B81" s="168">
        <f aca="true" t="shared" si="3" ref="B81:H81">SUM(SUM(B75:B80))</f>
        <v>0</v>
      </c>
      <c r="C81" s="168">
        <f t="shared" si="3"/>
        <v>0</v>
      </c>
      <c r="D81" s="168">
        <f t="shared" si="3"/>
        <v>20000</v>
      </c>
      <c r="E81" s="168">
        <f t="shared" si="3"/>
        <v>0</v>
      </c>
      <c r="F81" s="168">
        <f t="shared" si="3"/>
        <v>90000</v>
      </c>
      <c r="G81" s="168">
        <f t="shared" si="3"/>
        <v>0</v>
      </c>
      <c r="H81" s="168">
        <f t="shared" si="3"/>
        <v>0</v>
      </c>
      <c r="I81" s="173">
        <f>SUM(I75:I80)</f>
        <v>110000</v>
      </c>
      <c r="J81" s="170"/>
      <c r="K81" s="171"/>
    </row>
    <row r="82" spans="1:11" ht="23.25">
      <c r="A82" s="53"/>
      <c r="B82" s="54"/>
      <c r="C82" s="54"/>
      <c r="D82" s="54"/>
      <c r="E82" s="54"/>
      <c r="F82" s="54"/>
      <c r="G82" s="61"/>
      <c r="H82" s="54"/>
      <c r="I82" s="53"/>
      <c r="J82" s="53"/>
      <c r="K82" s="71"/>
    </row>
    <row r="83" spans="1:11" ht="23.25">
      <c r="A83" s="53"/>
      <c r="B83" s="54"/>
      <c r="C83" s="54"/>
      <c r="D83" s="54"/>
      <c r="E83" s="54"/>
      <c r="F83" s="54"/>
      <c r="G83" s="61"/>
      <c r="H83" s="54"/>
      <c r="I83" s="53"/>
      <c r="J83" s="53"/>
      <c r="K83" s="71"/>
    </row>
    <row r="84" spans="1:11" ht="23.25">
      <c r="A84" s="53"/>
      <c r="B84" s="54"/>
      <c r="C84" s="54"/>
      <c r="D84" s="54"/>
      <c r="E84" s="54"/>
      <c r="F84" s="54"/>
      <c r="G84" s="61"/>
      <c r="H84" s="54"/>
      <c r="I84" s="53"/>
      <c r="J84" s="53"/>
      <c r="K84" s="71"/>
    </row>
    <row r="85" spans="1:11" ht="23.25">
      <c r="A85" s="259" t="s">
        <v>793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</row>
    <row r="86" spans="1:11" ht="23.25">
      <c r="A86" s="271" t="s">
        <v>47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</row>
    <row r="87" spans="1:11" ht="23.25">
      <c r="A87" s="271" t="s">
        <v>987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</row>
    <row r="88" spans="1:11" ht="23.25">
      <c r="A88" s="271" t="s">
        <v>131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</row>
    <row r="89" spans="1:11" ht="23.25">
      <c r="A89" s="271" t="s">
        <v>435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</row>
    <row r="90" spans="1:11" ht="23.25">
      <c r="A90" s="271" t="s">
        <v>477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23.25">
      <c r="A91" s="271" t="s">
        <v>66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23.25">
      <c r="A92" s="77"/>
      <c r="B92" s="44"/>
      <c r="C92" s="44"/>
      <c r="D92" s="44"/>
      <c r="E92" s="44"/>
      <c r="F92" s="44"/>
      <c r="G92" s="80"/>
      <c r="H92" s="44"/>
      <c r="I92" s="77"/>
      <c r="J92" s="77"/>
      <c r="K92" s="77"/>
    </row>
    <row r="93" spans="1:11" ht="23.25">
      <c r="A93" s="84" t="s">
        <v>438</v>
      </c>
      <c r="B93" s="142" t="s">
        <v>351</v>
      </c>
      <c r="C93" s="143" t="s">
        <v>439</v>
      </c>
      <c r="D93" s="144" t="s">
        <v>357</v>
      </c>
      <c r="E93" s="143" t="s">
        <v>440</v>
      </c>
      <c r="F93" s="144" t="s">
        <v>441</v>
      </c>
      <c r="G93" s="85" t="s">
        <v>442</v>
      </c>
      <c r="H93" s="144" t="s">
        <v>416</v>
      </c>
      <c r="I93" s="84"/>
      <c r="J93" s="145" t="s">
        <v>443</v>
      </c>
      <c r="K93" s="84" t="s">
        <v>444</v>
      </c>
    </row>
    <row r="94" spans="1:11" ht="23.25">
      <c r="A94" s="90"/>
      <c r="B94" s="146" t="s">
        <v>439</v>
      </c>
      <c r="C94" s="147" t="s">
        <v>445</v>
      </c>
      <c r="D94" s="148" t="s">
        <v>446</v>
      </c>
      <c r="E94" s="147" t="s">
        <v>461</v>
      </c>
      <c r="F94" s="148" t="s">
        <v>462</v>
      </c>
      <c r="G94" s="89" t="s">
        <v>463</v>
      </c>
      <c r="H94" s="148" t="s">
        <v>464</v>
      </c>
      <c r="I94" s="90" t="s">
        <v>465</v>
      </c>
      <c r="J94" s="125" t="s">
        <v>466</v>
      </c>
      <c r="K94" s="90" t="s">
        <v>467</v>
      </c>
    </row>
    <row r="95" spans="1:11" ht="23.25">
      <c r="A95" s="86"/>
      <c r="B95" s="149" t="s">
        <v>468</v>
      </c>
      <c r="C95" s="150"/>
      <c r="D95" s="151" t="s">
        <v>469</v>
      </c>
      <c r="E95" s="150"/>
      <c r="F95" s="151"/>
      <c r="G95" s="87"/>
      <c r="H95" s="151" t="s">
        <v>470</v>
      </c>
      <c r="I95" s="86"/>
      <c r="J95" s="152" t="s">
        <v>100</v>
      </c>
      <c r="K95" s="86"/>
    </row>
    <row r="96" spans="1:11" ht="23.25">
      <c r="A96" s="153" t="s">
        <v>471</v>
      </c>
      <c r="B96" s="154">
        <v>0</v>
      </c>
      <c r="C96" s="155">
        <v>0</v>
      </c>
      <c r="D96" s="154">
        <f>ศึกษา!I133</f>
        <v>50000</v>
      </c>
      <c r="E96" s="155">
        <v>0</v>
      </c>
      <c r="F96" s="154">
        <v>0</v>
      </c>
      <c r="G96" s="155">
        <v>0</v>
      </c>
      <c r="H96" s="154">
        <v>0</v>
      </c>
      <c r="I96" s="172">
        <f>SUM(B96:H96)</f>
        <v>50000</v>
      </c>
      <c r="J96" s="101" t="s">
        <v>67</v>
      </c>
      <c r="K96" s="160" t="s">
        <v>986</v>
      </c>
    </row>
    <row r="97" spans="1:11" ht="23.25">
      <c r="A97" s="161" t="s">
        <v>985</v>
      </c>
      <c r="B97" s="162"/>
      <c r="C97" s="114"/>
      <c r="D97" s="162"/>
      <c r="E97" s="114"/>
      <c r="F97" s="162"/>
      <c r="G97" s="98"/>
      <c r="H97" s="176"/>
      <c r="I97" s="158"/>
      <c r="J97" s="181"/>
      <c r="K97" s="166"/>
    </row>
    <row r="98" spans="1:11" ht="23.25">
      <c r="A98" s="161"/>
      <c r="B98" s="162"/>
      <c r="C98" s="114"/>
      <c r="D98" s="162"/>
      <c r="E98" s="114"/>
      <c r="F98" s="162"/>
      <c r="G98" s="114"/>
      <c r="H98" s="162"/>
      <c r="I98" s="163"/>
      <c r="J98" s="106"/>
      <c r="K98" s="164"/>
    </row>
    <row r="99" spans="1:11" ht="23.25">
      <c r="A99" s="161"/>
      <c r="B99" s="162"/>
      <c r="C99" s="114"/>
      <c r="D99" s="162"/>
      <c r="E99" s="114"/>
      <c r="F99" s="162"/>
      <c r="G99" s="98"/>
      <c r="H99" s="162"/>
      <c r="I99" s="97"/>
      <c r="J99" s="93"/>
      <c r="K99" s="166"/>
    </row>
    <row r="100" spans="1:11" ht="23.25">
      <c r="A100" s="161"/>
      <c r="B100" s="162"/>
      <c r="C100" s="114"/>
      <c r="D100" s="162"/>
      <c r="E100" s="114"/>
      <c r="F100" s="162"/>
      <c r="G100" s="98"/>
      <c r="H100" s="162"/>
      <c r="I100" s="97"/>
      <c r="J100" s="93"/>
      <c r="K100" s="166"/>
    </row>
    <row r="101" spans="1:11" ht="23.25">
      <c r="A101" s="161"/>
      <c r="B101" s="162"/>
      <c r="C101" s="114"/>
      <c r="D101" s="162"/>
      <c r="E101" s="114"/>
      <c r="F101" s="162"/>
      <c r="G101" s="98"/>
      <c r="H101" s="162"/>
      <c r="I101" s="97"/>
      <c r="J101" s="93"/>
      <c r="K101" s="166"/>
    </row>
    <row r="102" spans="1:11" ht="23.25">
      <c r="A102" s="182" t="s">
        <v>465</v>
      </c>
      <c r="B102" s="183">
        <f aca="true" t="shared" si="4" ref="B102:H102">SUM(SUM(B96:B101))</f>
        <v>0</v>
      </c>
      <c r="C102" s="183">
        <f t="shared" si="4"/>
        <v>0</v>
      </c>
      <c r="D102" s="183">
        <f t="shared" si="4"/>
        <v>50000</v>
      </c>
      <c r="E102" s="183">
        <f t="shared" si="4"/>
        <v>0</v>
      </c>
      <c r="F102" s="183">
        <f t="shared" si="4"/>
        <v>0</v>
      </c>
      <c r="G102" s="183">
        <f t="shared" si="4"/>
        <v>0</v>
      </c>
      <c r="H102" s="183">
        <f t="shared" si="4"/>
        <v>0</v>
      </c>
      <c r="I102" s="184">
        <f>SUM(I96:I101)</f>
        <v>50000</v>
      </c>
      <c r="J102" s="185"/>
      <c r="K102" s="186"/>
    </row>
    <row r="103" spans="1:11" ht="23.25">
      <c r="A103" s="53"/>
      <c r="B103" s="54"/>
      <c r="C103" s="54"/>
      <c r="D103" s="54"/>
      <c r="E103" s="54"/>
      <c r="F103" s="54"/>
      <c r="G103" s="61"/>
      <c r="H103" s="54"/>
      <c r="I103" s="53"/>
      <c r="J103" s="53"/>
      <c r="K103" s="71"/>
    </row>
    <row r="104" spans="1:11" ht="23.25">
      <c r="A104" s="53"/>
      <c r="B104" s="54"/>
      <c r="C104" s="54"/>
      <c r="D104" s="54"/>
      <c r="E104" s="54"/>
      <c r="F104" s="54"/>
      <c r="G104" s="61"/>
      <c r="H104" s="54"/>
      <c r="I104" s="53"/>
      <c r="J104" s="53"/>
      <c r="K104" s="71"/>
    </row>
    <row r="105" spans="1:11" ht="23.25">
      <c r="A105" s="53"/>
      <c r="B105" s="54"/>
      <c r="C105" s="54"/>
      <c r="D105" s="54"/>
      <c r="E105" s="54"/>
      <c r="F105" s="54"/>
      <c r="G105" s="61"/>
      <c r="H105" s="54"/>
      <c r="I105" s="53"/>
      <c r="J105" s="53"/>
      <c r="K105" s="71"/>
    </row>
    <row r="106" spans="1:11" ht="23.25">
      <c r="A106" s="259" t="s">
        <v>794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</row>
    <row r="107" spans="1:11" ht="23.25">
      <c r="A107" s="271" t="s">
        <v>47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</row>
    <row r="108" spans="1:11" ht="23.25">
      <c r="A108" s="271" t="s">
        <v>987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</row>
    <row r="109" spans="1:11" ht="23.25">
      <c r="A109" s="271" t="s">
        <v>131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</row>
    <row r="110" spans="1:11" ht="23.25">
      <c r="A110" s="271" t="s">
        <v>435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</row>
    <row r="111" spans="1:11" ht="23.25">
      <c r="A111" s="271" t="s">
        <v>477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</row>
    <row r="112" spans="1:11" ht="23.25">
      <c r="A112" s="271" t="s">
        <v>478</v>
      </c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</row>
    <row r="113" spans="1:11" ht="23.25">
      <c r="A113" s="77"/>
      <c r="B113" s="44"/>
      <c r="C113" s="44"/>
      <c r="D113" s="44"/>
      <c r="E113" s="44"/>
      <c r="F113" s="44"/>
      <c r="G113" s="80"/>
      <c r="H113" s="44"/>
      <c r="I113" s="77"/>
      <c r="J113" s="77"/>
      <c r="K113" s="77"/>
    </row>
    <row r="114" spans="1:11" ht="23.25">
      <c r="A114" s="84" t="s">
        <v>438</v>
      </c>
      <c r="B114" s="142" t="s">
        <v>351</v>
      </c>
      <c r="C114" s="143" t="s">
        <v>439</v>
      </c>
      <c r="D114" s="144" t="s">
        <v>357</v>
      </c>
      <c r="E114" s="143" t="s">
        <v>440</v>
      </c>
      <c r="F114" s="144" t="s">
        <v>441</v>
      </c>
      <c r="G114" s="85" t="s">
        <v>442</v>
      </c>
      <c r="H114" s="144" t="s">
        <v>416</v>
      </c>
      <c r="I114" s="84"/>
      <c r="J114" s="145" t="s">
        <v>443</v>
      </c>
      <c r="K114" s="84" t="s">
        <v>444</v>
      </c>
    </row>
    <row r="115" spans="1:11" ht="23.25">
      <c r="A115" s="90"/>
      <c r="B115" s="146" t="s">
        <v>439</v>
      </c>
      <c r="C115" s="147" t="s">
        <v>445</v>
      </c>
      <c r="D115" s="148" t="s">
        <v>446</v>
      </c>
      <c r="E115" s="147" t="s">
        <v>461</v>
      </c>
      <c r="F115" s="148" t="s">
        <v>462</v>
      </c>
      <c r="G115" s="89" t="s">
        <v>463</v>
      </c>
      <c r="H115" s="148" t="s">
        <v>464</v>
      </c>
      <c r="I115" s="90" t="s">
        <v>465</v>
      </c>
      <c r="J115" s="125" t="s">
        <v>466</v>
      </c>
      <c r="K115" s="90" t="s">
        <v>467</v>
      </c>
    </row>
    <row r="116" spans="1:11" ht="23.25">
      <c r="A116" s="86"/>
      <c r="B116" s="149" t="s">
        <v>468</v>
      </c>
      <c r="C116" s="150"/>
      <c r="D116" s="151" t="s">
        <v>469</v>
      </c>
      <c r="E116" s="150"/>
      <c r="F116" s="151"/>
      <c r="G116" s="87"/>
      <c r="H116" s="151" t="s">
        <v>470</v>
      </c>
      <c r="I116" s="86"/>
      <c r="J116" s="152" t="s">
        <v>100</v>
      </c>
      <c r="K116" s="86"/>
    </row>
    <row r="117" spans="1:11" ht="23.25">
      <c r="A117" s="153" t="s">
        <v>700</v>
      </c>
      <c r="B117" s="154">
        <f>ช่าง!I10</f>
        <v>306480</v>
      </c>
      <c r="C117" s="155">
        <v>0</v>
      </c>
      <c r="D117" s="154">
        <f>ช่าง!G25</f>
        <v>835120</v>
      </c>
      <c r="E117" s="155">
        <v>0</v>
      </c>
      <c r="F117" s="154">
        <f>ช่าง!G87</f>
        <v>0</v>
      </c>
      <c r="G117" s="156">
        <v>0</v>
      </c>
      <c r="H117" s="154">
        <f>ช่าง!E89</f>
        <v>0</v>
      </c>
      <c r="I117" s="172">
        <f>SUM(B117:H117)</f>
        <v>1141600</v>
      </c>
      <c r="J117" s="101" t="s">
        <v>605</v>
      </c>
      <c r="K117" s="160" t="s">
        <v>797</v>
      </c>
    </row>
    <row r="118" spans="1:11" ht="23.25">
      <c r="A118" s="161" t="s">
        <v>701</v>
      </c>
      <c r="B118" s="162"/>
      <c r="C118" s="114"/>
      <c r="D118" s="162"/>
      <c r="E118" s="114"/>
      <c r="F118" s="162"/>
      <c r="G118" s="98"/>
      <c r="H118" s="176"/>
      <c r="I118" s="158"/>
      <c r="J118" s="181"/>
      <c r="K118" s="166"/>
    </row>
    <row r="119" spans="1:11" ht="23.25">
      <c r="A119" s="161" t="s">
        <v>702</v>
      </c>
      <c r="B119" s="162">
        <v>0</v>
      </c>
      <c r="C119" s="114">
        <v>0</v>
      </c>
      <c r="D119" s="162">
        <v>0</v>
      </c>
      <c r="E119" s="114">
        <v>0</v>
      </c>
      <c r="F119" s="162">
        <v>0</v>
      </c>
      <c r="G119" s="98">
        <v>0</v>
      </c>
      <c r="H119" s="162">
        <v>0</v>
      </c>
      <c r="I119" s="163">
        <f>SUM(B119:H119)</f>
        <v>0</v>
      </c>
      <c r="J119" s="106" t="s">
        <v>605</v>
      </c>
      <c r="K119" s="164" t="s">
        <v>798</v>
      </c>
    </row>
    <row r="120" spans="1:11" ht="23.25">
      <c r="A120" s="161" t="s">
        <v>424</v>
      </c>
      <c r="B120" s="162">
        <v>0</v>
      </c>
      <c r="C120" s="114">
        <v>0</v>
      </c>
      <c r="D120" s="162">
        <v>0</v>
      </c>
      <c r="E120" s="114">
        <v>0</v>
      </c>
      <c r="F120" s="162">
        <v>0</v>
      </c>
      <c r="G120" s="98">
        <v>0</v>
      </c>
      <c r="H120" s="162">
        <v>0</v>
      </c>
      <c r="I120" s="163">
        <f>SUM(B120:H120)</f>
        <v>0</v>
      </c>
      <c r="J120" s="106" t="s">
        <v>605</v>
      </c>
      <c r="K120" s="164" t="s">
        <v>425</v>
      </c>
    </row>
    <row r="121" spans="1:11" ht="23.25">
      <c r="A121" s="161"/>
      <c r="B121" s="162"/>
      <c r="C121" s="114"/>
      <c r="D121" s="162"/>
      <c r="E121" s="114"/>
      <c r="F121" s="162"/>
      <c r="G121" s="98"/>
      <c r="H121" s="162"/>
      <c r="I121" s="97"/>
      <c r="J121" s="93"/>
      <c r="K121" s="166"/>
    </row>
    <row r="122" spans="1:11" ht="23.25">
      <c r="A122" s="161"/>
      <c r="B122" s="162"/>
      <c r="C122" s="114"/>
      <c r="D122" s="162"/>
      <c r="E122" s="114"/>
      <c r="F122" s="162"/>
      <c r="G122" s="98"/>
      <c r="H122" s="162"/>
      <c r="I122" s="97"/>
      <c r="J122" s="93"/>
      <c r="K122" s="166"/>
    </row>
    <row r="123" spans="1:11" ht="23.25">
      <c r="A123" s="182" t="s">
        <v>465</v>
      </c>
      <c r="B123" s="183">
        <f>SUM(SUM(B117:B122))</f>
        <v>306480</v>
      </c>
      <c r="C123" s="183">
        <f aca="true" t="shared" si="5" ref="C123:H123">SUM(SUM(C117:C122))</f>
        <v>0</v>
      </c>
      <c r="D123" s="183">
        <f t="shared" si="5"/>
        <v>835120</v>
      </c>
      <c r="E123" s="183">
        <f t="shared" si="5"/>
        <v>0</v>
      </c>
      <c r="F123" s="183">
        <f t="shared" si="5"/>
        <v>0</v>
      </c>
      <c r="G123" s="183">
        <f t="shared" si="5"/>
        <v>0</v>
      </c>
      <c r="H123" s="183">
        <f t="shared" si="5"/>
        <v>0</v>
      </c>
      <c r="I123" s="184">
        <f>SUM(I117:I122)</f>
        <v>1141600</v>
      </c>
      <c r="J123" s="185"/>
      <c r="K123" s="186"/>
    </row>
    <row r="124" spans="1:11" ht="23.25">
      <c r="A124" s="53"/>
      <c r="B124" s="54"/>
      <c r="C124" s="54"/>
      <c r="D124" s="54"/>
      <c r="E124" s="54"/>
      <c r="F124" s="54"/>
      <c r="G124" s="61"/>
      <c r="H124" s="54"/>
      <c r="I124" s="53"/>
      <c r="J124" s="53"/>
      <c r="K124" s="71"/>
    </row>
    <row r="125" spans="1:11" ht="23.25">
      <c r="A125" s="53"/>
      <c r="B125" s="54"/>
      <c r="C125" s="54"/>
      <c r="D125" s="54"/>
      <c r="E125" s="54"/>
      <c r="F125" s="54"/>
      <c r="G125" s="61"/>
      <c r="H125" s="54"/>
      <c r="I125" s="53"/>
      <c r="J125" s="53"/>
      <c r="K125" s="71"/>
    </row>
    <row r="126" spans="1:11" ht="23.25">
      <c r="A126" s="53"/>
      <c r="B126" s="54"/>
      <c r="C126" s="54"/>
      <c r="D126" s="54"/>
      <c r="E126" s="54"/>
      <c r="F126" s="54"/>
      <c r="G126" s="61"/>
      <c r="H126" s="54"/>
      <c r="I126" s="53"/>
      <c r="J126" s="53"/>
      <c r="K126" s="71"/>
    </row>
    <row r="127" spans="1:11" ht="23.25">
      <c r="A127" s="259" t="s">
        <v>795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</row>
    <row r="128" spans="1:11" ht="23.25">
      <c r="A128" s="271" t="s">
        <v>47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</row>
    <row r="129" spans="1:11" ht="23.25">
      <c r="A129" s="271" t="s">
        <v>987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</row>
    <row r="130" spans="1:11" ht="23.25">
      <c r="A130" s="271" t="s">
        <v>131</v>
      </c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</row>
    <row r="131" spans="1:11" ht="23.25">
      <c r="A131" s="271" t="s">
        <v>435</v>
      </c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</row>
    <row r="132" spans="1:11" ht="23.25">
      <c r="A132" s="271" t="s">
        <v>477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</row>
    <row r="133" spans="1:11" ht="23.25">
      <c r="A133" s="271" t="s">
        <v>479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</row>
    <row r="134" spans="1:11" ht="23.25">
      <c r="A134" s="77"/>
      <c r="B134" s="44"/>
      <c r="C134" s="44"/>
      <c r="D134" s="44"/>
      <c r="E134" s="44"/>
      <c r="F134" s="44"/>
      <c r="G134" s="80"/>
      <c r="H134" s="44"/>
      <c r="I134" s="77"/>
      <c r="J134" s="77"/>
      <c r="K134" s="77"/>
    </row>
    <row r="135" spans="1:11" ht="23.25">
      <c r="A135" s="84" t="s">
        <v>438</v>
      </c>
      <c r="B135" s="142" t="s">
        <v>351</v>
      </c>
      <c r="C135" s="143" t="s">
        <v>439</v>
      </c>
      <c r="D135" s="144" t="s">
        <v>357</v>
      </c>
      <c r="E135" s="143" t="s">
        <v>440</v>
      </c>
      <c r="F135" s="144" t="s">
        <v>441</v>
      </c>
      <c r="G135" s="85" t="s">
        <v>442</v>
      </c>
      <c r="H135" s="144" t="s">
        <v>416</v>
      </c>
      <c r="I135" s="84"/>
      <c r="J135" s="145" t="s">
        <v>443</v>
      </c>
      <c r="K135" s="84" t="s">
        <v>444</v>
      </c>
    </row>
    <row r="136" spans="1:11" ht="23.25">
      <c r="A136" s="90"/>
      <c r="B136" s="146" t="s">
        <v>439</v>
      </c>
      <c r="C136" s="147" t="s">
        <v>445</v>
      </c>
      <c r="D136" s="148" t="s">
        <v>446</v>
      </c>
      <c r="E136" s="147" t="s">
        <v>461</v>
      </c>
      <c r="F136" s="148" t="s">
        <v>462</v>
      </c>
      <c r="G136" s="89" t="s">
        <v>463</v>
      </c>
      <c r="H136" s="148" t="s">
        <v>464</v>
      </c>
      <c r="I136" s="90" t="s">
        <v>465</v>
      </c>
      <c r="J136" s="125" t="s">
        <v>466</v>
      </c>
      <c r="K136" s="90" t="s">
        <v>467</v>
      </c>
    </row>
    <row r="137" spans="1:11" ht="23.25">
      <c r="A137" s="86"/>
      <c r="B137" s="149" t="s">
        <v>468</v>
      </c>
      <c r="C137" s="150"/>
      <c r="D137" s="151" t="s">
        <v>469</v>
      </c>
      <c r="E137" s="150"/>
      <c r="F137" s="151"/>
      <c r="G137" s="87"/>
      <c r="H137" s="151" t="s">
        <v>470</v>
      </c>
      <c r="I137" s="86"/>
      <c r="J137" s="152" t="s">
        <v>100</v>
      </c>
      <c r="K137" s="86"/>
    </row>
    <row r="138" spans="1:11" ht="23.25">
      <c r="A138" s="153" t="s">
        <v>978</v>
      </c>
      <c r="B138" s="154">
        <v>0</v>
      </c>
      <c r="C138" s="155">
        <v>0</v>
      </c>
      <c r="D138" s="154">
        <f>ปลัด!I141+ปลัด!I145+ปลัด!I149+ปลัด!I154+ปลัด!I158+ปลัด!I162+ปลัด!I173+ปลัด!I177</f>
        <v>480000</v>
      </c>
      <c r="E138" s="155">
        <v>0</v>
      </c>
      <c r="F138" s="154">
        <f>ปลัด!I267</f>
        <v>10000</v>
      </c>
      <c r="G138" s="156">
        <v>0</v>
      </c>
      <c r="H138" s="154">
        <v>0</v>
      </c>
      <c r="I138" s="172">
        <f>SUM(B138:H138)</f>
        <v>490000</v>
      </c>
      <c r="J138" s="101" t="s">
        <v>720</v>
      </c>
      <c r="K138" s="160" t="s">
        <v>799</v>
      </c>
    </row>
    <row r="139" spans="1:11" ht="23.25">
      <c r="A139" s="161" t="s">
        <v>979</v>
      </c>
      <c r="B139" s="162"/>
      <c r="C139" s="114"/>
      <c r="D139" s="162"/>
      <c r="E139" s="114"/>
      <c r="F139" s="162"/>
      <c r="G139" s="98"/>
      <c r="H139" s="162"/>
      <c r="I139" s="97"/>
      <c r="J139" s="93"/>
      <c r="K139" s="166"/>
    </row>
    <row r="140" spans="1:11" ht="23.25">
      <c r="A140" s="161" t="s">
        <v>980</v>
      </c>
      <c r="B140" s="162"/>
      <c r="C140" s="114"/>
      <c r="D140" s="162"/>
      <c r="E140" s="114"/>
      <c r="F140" s="162"/>
      <c r="G140" s="98"/>
      <c r="H140" s="162"/>
      <c r="I140" s="97"/>
      <c r="J140" s="93"/>
      <c r="K140" s="166"/>
    </row>
    <row r="141" spans="1:11" ht="23.25">
      <c r="A141" s="161"/>
      <c r="B141" s="162"/>
      <c r="C141" s="114"/>
      <c r="D141" s="162"/>
      <c r="E141" s="114"/>
      <c r="F141" s="162"/>
      <c r="G141" s="98"/>
      <c r="H141" s="162"/>
      <c r="I141" s="97"/>
      <c r="J141" s="93"/>
      <c r="K141" s="166"/>
    </row>
    <row r="142" spans="1:11" ht="23.25">
      <c r="A142" s="161"/>
      <c r="B142" s="162"/>
      <c r="C142" s="114"/>
      <c r="D142" s="162"/>
      <c r="E142" s="114"/>
      <c r="F142" s="162"/>
      <c r="G142" s="98"/>
      <c r="H142" s="162"/>
      <c r="I142" s="97"/>
      <c r="J142" s="93"/>
      <c r="K142" s="166"/>
    </row>
    <row r="143" spans="1:11" ht="23.25">
      <c r="A143" s="161"/>
      <c r="B143" s="162"/>
      <c r="C143" s="114"/>
      <c r="D143" s="162"/>
      <c r="E143" s="114"/>
      <c r="F143" s="162"/>
      <c r="G143" s="98"/>
      <c r="H143" s="162"/>
      <c r="I143" s="97"/>
      <c r="J143" s="93"/>
      <c r="K143" s="166"/>
    </row>
    <row r="144" spans="1:11" s="13" customFormat="1" ht="23.25">
      <c r="A144" s="167" t="s">
        <v>465</v>
      </c>
      <c r="B144" s="168">
        <v>0</v>
      </c>
      <c r="C144" s="169">
        <v>0</v>
      </c>
      <c r="D144" s="168">
        <f>D138</f>
        <v>480000</v>
      </c>
      <c r="E144" s="169">
        <v>0</v>
      </c>
      <c r="F144" s="168">
        <f>F138</f>
        <v>10000</v>
      </c>
      <c r="G144" s="187">
        <v>0</v>
      </c>
      <c r="H144" s="168">
        <v>0</v>
      </c>
      <c r="I144" s="173">
        <f>I138</f>
        <v>490000</v>
      </c>
      <c r="J144" s="170"/>
      <c r="K144" s="171"/>
    </row>
    <row r="145" spans="1:11" ht="23.25">
      <c r="A145" s="53"/>
      <c r="B145" s="54"/>
      <c r="C145" s="54"/>
      <c r="D145" s="54"/>
      <c r="E145" s="54"/>
      <c r="F145" s="54"/>
      <c r="G145" s="61"/>
      <c r="H145" s="54"/>
      <c r="I145" s="53"/>
      <c r="J145" s="53"/>
      <c r="K145" s="71"/>
    </row>
    <row r="146" spans="1:11" ht="23.25">
      <c r="A146" s="53"/>
      <c r="B146" s="54"/>
      <c r="C146" s="54"/>
      <c r="D146" s="54"/>
      <c r="E146" s="54"/>
      <c r="F146" s="54"/>
      <c r="G146" s="61"/>
      <c r="H146" s="54"/>
      <c r="I146" s="53"/>
      <c r="J146" s="53"/>
      <c r="K146" s="71"/>
    </row>
    <row r="147" spans="1:11" ht="23.25">
      <c r="A147" s="53"/>
      <c r="B147" s="54"/>
      <c r="C147" s="54"/>
      <c r="D147" s="54"/>
      <c r="E147" s="54"/>
      <c r="F147" s="54"/>
      <c r="G147" s="61"/>
      <c r="H147" s="54"/>
      <c r="I147" s="53"/>
      <c r="J147" s="53"/>
      <c r="K147" s="71"/>
    </row>
    <row r="148" spans="1:11" ht="23.25">
      <c r="A148" s="259" t="s">
        <v>1018</v>
      </c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</row>
    <row r="149" spans="1:11" ht="23.25">
      <c r="A149" s="271" t="s">
        <v>47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</row>
    <row r="150" spans="1:11" ht="23.25">
      <c r="A150" s="271" t="s">
        <v>987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</row>
    <row r="151" spans="1:11" ht="23.25">
      <c r="A151" s="271" t="s">
        <v>131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</row>
    <row r="152" spans="1:11" ht="23.25">
      <c r="A152" s="271" t="s">
        <v>435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</row>
    <row r="153" spans="1:11" ht="23.25">
      <c r="A153" s="271" t="s">
        <v>477</v>
      </c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</row>
    <row r="154" spans="1:11" ht="23.25">
      <c r="A154" s="271" t="s">
        <v>480</v>
      </c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</row>
    <row r="155" spans="1:11" ht="23.25">
      <c r="A155" s="77"/>
      <c r="B155" s="44"/>
      <c r="C155" s="44"/>
      <c r="D155" s="44"/>
      <c r="E155" s="44"/>
      <c r="F155" s="44"/>
      <c r="G155" s="80"/>
      <c r="H155" s="44"/>
      <c r="I155" s="77"/>
      <c r="J155" s="77"/>
      <c r="K155" s="77"/>
    </row>
    <row r="156" spans="1:11" ht="23.25">
      <c r="A156" s="84" t="s">
        <v>438</v>
      </c>
      <c r="B156" s="142" t="s">
        <v>351</v>
      </c>
      <c r="C156" s="143" t="s">
        <v>439</v>
      </c>
      <c r="D156" s="144" t="s">
        <v>357</v>
      </c>
      <c r="E156" s="143" t="s">
        <v>440</v>
      </c>
      <c r="F156" s="144" t="s">
        <v>441</v>
      </c>
      <c r="G156" s="85" t="s">
        <v>442</v>
      </c>
      <c r="H156" s="144" t="s">
        <v>416</v>
      </c>
      <c r="I156" s="84"/>
      <c r="J156" s="145" t="s">
        <v>443</v>
      </c>
      <c r="K156" s="84" t="s">
        <v>444</v>
      </c>
    </row>
    <row r="157" spans="1:11" ht="23.25">
      <c r="A157" s="90"/>
      <c r="B157" s="146" t="s">
        <v>439</v>
      </c>
      <c r="C157" s="147" t="s">
        <v>445</v>
      </c>
      <c r="D157" s="148" t="s">
        <v>446</v>
      </c>
      <c r="E157" s="147" t="s">
        <v>461</v>
      </c>
      <c r="F157" s="148" t="s">
        <v>462</v>
      </c>
      <c r="G157" s="89" t="s">
        <v>463</v>
      </c>
      <c r="H157" s="148" t="s">
        <v>464</v>
      </c>
      <c r="I157" s="90" t="s">
        <v>465</v>
      </c>
      <c r="J157" s="125" t="s">
        <v>466</v>
      </c>
      <c r="K157" s="90" t="s">
        <v>467</v>
      </c>
    </row>
    <row r="158" spans="1:11" ht="23.25">
      <c r="A158" s="86"/>
      <c r="B158" s="149" t="s">
        <v>468</v>
      </c>
      <c r="C158" s="150"/>
      <c r="D158" s="151" t="s">
        <v>469</v>
      </c>
      <c r="E158" s="150"/>
      <c r="F158" s="151"/>
      <c r="G158" s="87"/>
      <c r="H158" s="151" t="s">
        <v>470</v>
      </c>
      <c r="I158" s="86"/>
      <c r="J158" s="152" t="s">
        <v>100</v>
      </c>
      <c r="K158" s="86"/>
    </row>
    <row r="159" spans="1:11" ht="23.25">
      <c r="A159" s="153" t="s">
        <v>481</v>
      </c>
      <c r="B159" s="154">
        <v>0</v>
      </c>
      <c r="C159" s="155">
        <v>0</v>
      </c>
      <c r="D159" s="154">
        <f>ศึกษา!I125+ศึกษา!I129+ศึกษา!I174</f>
        <v>340000</v>
      </c>
      <c r="E159" s="155">
        <v>0</v>
      </c>
      <c r="F159" s="154">
        <v>0</v>
      </c>
      <c r="G159" s="156">
        <v>0</v>
      </c>
      <c r="H159" s="154">
        <v>0</v>
      </c>
      <c r="I159" s="172">
        <f>SUM(B159:H159)</f>
        <v>340000</v>
      </c>
      <c r="J159" s="112" t="s">
        <v>1032</v>
      </c>
      <c r="K159" s="160" t="s">
        <v>800</v>
      </c>
    </row>
    <row r="160" spans="1:11" ht="23.25">
      <c r="A160" s="161" t="s">
        <v>482</v>
      </c>
      <c r="B160" s="162"/>
      <c r="C160" s="114"/>
      <c r="D160" s="162"/>
      <c r="E160" s="114"/>
      <c r="F160" s="162"/>
      <c r="G160" s="98"/>
      <c r="H160" s="162"/>
      <c r="I160" s="97"/>
      <c r="J160" s="93"/>
      <c r="K160" s="164"/>
    </row>
    <row r="161" spans="1:11" ht="23.25">
      <c r="A161" s="161" t="s">
        <v>483</v>
      </c>
      <c r="B161" s="162">
        <v>0</v>
      </c>
      <c r="C161" s="114">
        <v>0</v>
      </c>
      <c r="D161" s="162">
        <f>ศึกษา!I94+ศึกษา!I98+ศึกษา!I102+ศึกษา!I106+ศึกษา!I113+ศึกษา!I117+ศึกษา!I121</f>
        <v>365000</v>
      </c>
      <c r="E161" s="114">
        <v>0</v>
      </c>
      <c r="F161" s="162">
        <f>ศึกษา!C199+ศึกษา!C203+ศึกษา!C207+ศึกษา!C211+ศึกษา!C217+ศึกษา!C221</f>
        <v>240000</v>
      </c>
      <c r="G161" s="98">
        <v>0</v>
      </c>
      <c r="H161" s="162">
        <v>0</v>
      </c>
      <c r="I161" s="163">
        <f>SUM(B161:H161)</f>
        <v>605000</v>
      </c>
      <c r="J161" s="93" t="s">
        <v>1032</v>
      </c>
      <c r="K161" s="164" t="s">
        <v>801</v>
      </c>
    </row>
    <row r="162" spans="1:11" ht="23.25">
      <c r="A162" s="161" t="s">
        <v>484</v>
      </c>
      <c r="B162" s="162"/>
      <c r="C162" s="114"/>
      <c r="D162" s="162"/>
      <c r="E162" s="114"/>
      <c r="F162" s="162"/>
      <c r="G162" s="98"/>
      <c r="H162" s="162"/>
      <c r="I162" s="163"/>
      <c r="J162" s="93"/>
      <c r="K162" s="166"/>
    </row>
    <row r="163" spans="1:11" ht="23.25">
      <c r="A163" s="161"/>
      <c r="B163" s="162"/>
      <c r="C163" s="114"/>
      <c r="D163" s="162"/>
      <c r="E163" s="114"/>
      <c r="F163" s="162"/>
      <c r="G163" s="98"/>
      <c r="H163" s="162"/>
      <c r="I163" s="97"/>
      <c r="J163" s="93"/>
      <c r="K163" s="166"/>
    </row>
    <row r="164" spans="1:11" ht="23.25">
      <c r="A164" s="161"/>
      <c r="B164" s="162"/>
      <c r="C164" s="114"/>
      <c r="D164" s="162"/>
      <c r="E164" s="114"/>
      <c r="F164" s="162"/>
      <c r="G164" s="98"/>
      <c r="H164" s="162"/>
      <c r="I164" s="97"/>
      <c r="J164" s="93"/>
      <c r="K164" s="166"/>
    </row>
    <row r="165" spans="1:11" s="13" customFormat="1" ht="23.25">
      <c r="A165" s="167" t="s">
        <v>465</v>
      </c>
      <c r="B165" s="168">
        <f aca="true" t="shared" si="6" ref="B165:H165">SUM(B159:B164)</f>
        <v>0</v>
      </c>
      <c r="C165" s="168">
        <f t="shared" si="6"/>
        <v>0</v>
      </c>
      <c r="D165" s="168">
        <f t="shared" si="6"/>
        <v>705000</v>
      </c>
      <c r="E165" s="168">
        <f t="shared" si="6"/>
        <v>0</v>
      </c>
      <c r="F165" s="168">
        <f t="shared" si="6"/>
        <v>240000</v>
      </c>
      <c r="G165" s="168">
        <f t="shared" si="6"/>
        <v>0</v>
      </c>
      <c r="H165" s="168">
        <f t="shared" si="6"/>
        <v>0</v>
      </c>
      <c r="I165" s="168">
        <f>SUM(I159:I164)</f>
        <v>945000</v>
      </c>
      <c r="J165" s="170"/>
      <c r="K165" s="171"/>
    </row>
    <row r="166" spans="1:11" ht="23.25">
      <c r="A166" s="97"/>
      <c r="B166" s="114"/>
      <c r="C166" s="114"/>
      <c r="D166" s="114"/>
      <c r="E166" s="114"/>
      <c r="F166" s="114"/>
      <c r="G166" s="98"/>
      <c r="H166" s="114"/>
      <c r="I166" s="97"/>
      <c r="J166" s="97"/>
      <c r="K166" s="126"/>
    </row>
    <row r="167" spans="1:11" ht="23.25">
      <c r="A167" s="97"/>
      <c r="B167" s="114"/>
      <c r="C167" s="114"/>
      <c r="D167" s="114"/>
      <c r="E167" s="114"/>
      <c r="F167" s="114"/>
      <c r="G167" s="98"/>
      <c r="H167" s="114"/>
      <c r="I167" s="97"/>
      <c r="J167" s="97"/>
      <c r="K167" s="126"/>
    </row>
    <row r="168" spans="1:11" ht="23.25">
      <c r="A168" s="97"/>
      <c r="B168" s="114"/>
      <c r="C168" s="114"/>
      <c r="D168" s="114"/>
      <c r="E168" s="114"/>
      <c r="F168" s="114"/>
      <c r="G168" s="98"/>
      <c r="H168" s="114"/>
      <c r="I168" s="97"/>
      <c r="J168" s="97"/>
      <c r="K168" s="126"/>
    </row>
    <row r="169" spans="1:11" ht="23.25">
      <c r="A169" s="259" t="s">
        <v>804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</row>
    <row r="170" spans="1:11" ht="23.25">
      <c r="A170" s="271" t="s">
        <v>47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</row>
    <row r="171" spans="1:11" ht="23.25">
      <c r="A171" s="271" t="s">
        <v>987</v>
      </c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</row>
    <row r="172" spans="1:11" ht="23.25">
      <c r="A172" s="271" t="s">
        <v>131</v>
      </c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</row>
    <row r="173" spans="1:11" ht="23.25">
      <c r="A173" s="271" t="s">
        <v>435</v>
      </c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</row>
    <row r="174" spans="1:11" ht="23.25">
      <c r="A174" s="271" t="s">
        <v>68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</row>
    <row r="175" spans="1:11" ht="23.25">
      <c r="A175" s="271" t="s">
        <v>62</v>
      </c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</row>
    <row r="176" spans="1:11" ht="23.25">
      <c r="A176" s="77"/>
      <c r="B176" s="44"/>
      <c r="C176" s="44"/>
      <c r="D176" s="44"/>
      <c r="E176" s="44"/>
      <c r="F176" s="44"/>
      <c r="G176" s="80"/>
      <c r="H176" s="44"/>
      <c r="I176" s="77"/>
      <c r="J176" s="77"/>
      <c r="K176" s="77"/>
    </row>
    <row r="177" spans="1:11" ht="23.25">
      <c r="A177" s="84" t="s">
        <v>438</v>
      </c>
      <c r="B177" s="142" t="s">
        <v>351</v>
      </c>
      <c r="C177" s="143" t="s">
        <v>439</v>
      </c>
      <c r="D177" s="144" t="s">
        <v>357</v>
      </c>
      <c r="E177" s="143" t="s">
        <v>440</v>
      </c>
      <c r="F177" s="144" t="s">
        <v>441</v>
      </c>
      <c r="G177" s="85" t="s">
        <v>442</v>
      </c>
      <c r="H177" s="144" t="s">
        <v>416</v>
      </c>
      <c r="I177" s="84"/>
      <c r="J177" s="145" t="s">
        <v>443</v>
      </c>
      <c r="K177" s="84" t="s">
        <v>444</v>
      </c>
    </row>
    <row r="178" spans="1:11" ht="23.25">
      <c r="A178" s="90"/>
      <c r="B178" s="146" t="s">
        <v>439</v>
      </c>
      <c r="C178" s="147" t="s">
        <v>445</v>
      </c>
      <c r="D178" s="148" t="s">
        <v>446</v>
      </c>
      <c r="E178" s="147" t="s">
        <v>461</v>
      </c>
      <c r="F178" s="148" t="s">
        <v>462</v>
      </c>
      <c r="G178" s="89" t="s">
        <v>463</v>
      </c>
      <c r="H178" s="148" t="s">
        <v>464</v>
      </c>
      <c r="I178" s="90" t="s">
        <v>465</v>
      </c>
      <c r="J178" s="125" t="s">
        <v>466</v>
      </c>
      <c r="K178" s="90" t="s">
        <v>467</v>
      </c>
    </row>
    <row r="179" spans="1:11" ht="23.25">
      <c r="A179" s="86"/>
      <c r="B179" s="149" t="s">
        <v>468</v>
      </c>
      <c r="C179" s="150"/>
      <c r="D179" s="151" t="s">
        <v>469</v>
      </c>
      <c r="E179" s="150"/>
      <c r="F179" s="151"/>
      <c r="G179" s="87"/>
      <c r="H179" s="151" t="s">
        <v>470</v>
      </c>
      <c r="I179" s="86"/>
      <c r="J179" s="152" t="s">
        <v>100</v>
      </c>
      <c r="K179" s="86"/>
    </row>
    <row r="180" spans="1:11" ht="23.25">
      <c r="A180" s="153" t="s">
        <v>69</v>
      </c>
      <c r="B180" s="154">
        <v>0</v>
      </c>
      <c r="C180" s="155">
        <v>0</v>
      </c>
      <c r="D180" s="154">
        <f>ปลัด!I226</f>
        <v>70000</v>
      </c>
      <c r="E180" s="155">
        <v>0</v>
      </c>
      <c r="F180" s="154">
        <v>0</v>
      </c>
      <c r="G180" s="156">
        <v>0</v>
      </c>
      <c r="H180" s="154">
        <v>0</v>
      </c>
      <c r="I180" s="172">
        <f>SUM(B180:H180)</f>
        <v>70000</v>
      </c>
      <c r="J180" s="112" t="s">
        <v>472</v>
      </c>
      <c r="K180" s="160" t="s">
        <v>70</v>
      </c>
    </row>
    <row r="181" spans="1:11" ht="23.25">
      <c r="A181" s="161" t="s">
        <v>123</v>
      </c>
      <c r="B181" s="162"/>
      <c r="C181" s="114"/>
      <c r="D181" s="162"/>
      <c r="E181" s="114"/>
      <c r="F181" s="162"/>
      <c r="G181" s="98"/>
      <c r="H181" s="162"/>
      <c r="I181" s="98"/>
      <c r="J181" s="93" t="s">
        <v>123</v>
      </c>
      <c r="K181" s="166"/>
    </row>
    <row r="182" spans="1:11" ht="23.25">
      <c r="A182" s="161"/>
      <c r="B182" s="162"/>
      <c r="C182" s="114"/>
      <c r="D182" s="162"/>
      <c r="E182" s="114"/>
      <c r="F182" s="162"/>
      <c r="G182" s="98"/>
      <c r="H182" s="162"/>
      <c r="I182" s="97"/>
      <c r="J182" s="93"/>
      <c r="K182" s="166"/>
    </row>
    <row r="183" spans="1:11" ht="23.25">
      <c r="A183" s="161"/>
      <c r="B183" s="162"/>
      <c r="C183" s="114"/>
      <c r="D183" s="162"/>
      <c r="E183" s="114"/>
      <c r="F183" s="162"/>
      <c r="G183" s="98"/>
      <c r="H183" s="162"/>
      <c r="I183" s="97"/>
      <c r="J183" s="93"/>
      <c r="K183" s="166"/>
    </row>
    <row r="184" spans="1:11" ht="23.25">
      <c r="A184" s="161"/>
      <c r="B184" s="162"/>
      <c r="C184" s="114"/>
      <c r="D184" s="162"/>
      <c r="E184" s="114"/>
      <c r="F184" s="162"/>
      <c r="G184" s="98"/>
      <c r="H184" s="162"/>
      <c r="I184" s="97"/>
      <c r="J184" s="93"/>
      <c r="K184" s="166"/>
    </row>
    <row r="185" spans="1:11" ht="23.25">
      <c r="A185" s="161"/>
      <c r="B185" s="162"/>
      <c r="C185" s="114"/>
      <c r="D185" s="162"/>
      <c r="E185" s="114"/>
      <c r="F185" s="162"/>
      <c r="G185" s="98"/>
      <c r="H185" s="162"/>
      <c r="I185" s="97"/>
      <c r="J185" s="93"/>
      <c r="K185" s="166"/>
    </row>
    <row r="186" spans="1:11" s="13" customFormat="1" ht="23.25">
      <c r="A186" s="167" t="s">
        <v>465</v>
      </c>
      <c r="B186" s="168">
        <v>0</v>
      </c>
      <c r="C186" s="169">
        <v>0</v>
      </c>
      <c r="D186" s="168">
        <f>SUM(D180:D185)</f>
        <v>70000</v>
      </c>
      <c r="E186" s="169">
        <v>0</v>
      </c>
      <c r="F186" s="168">
        <v>0</v>
      </c>
      <c r="G186" s="187">
        <v>0</v>
      </c>
      <c r="H186" s="168">
        <v>0</v>
      </c>
      <c r="I186" s="173">
        <f>I180</f>
        <v>70000</v>
      </c>
      <c r="J186" s="170"/>
      <c r="K186" s="171"/>
    </row>
    <row r="187" spans="1:11" ht="23.25">
      <c r="A187" s="53"/>
      <c r="B187" s="54"/>
      <c r="C187" s="54"/>
      <c r="D187" s="54"/>
      <c r="E187" s="54"/>
      <c r="F187" s="54"/>
      <c r="G187" s="61"/>
      <c r="H187" s="54"/>
      <c r="I187" s="53"/>
      <c r="J187" s="53"/>
      <c r="K187" s="71"/>
    </row>
    <row r="188" spans="1:11" ht="23.25">
      <c r="A188" s="53"/>
      <c r="B188" s="54"/>
      <c r="C188" s="54"/>
      <c r="D188" s="54"/>
      <c r="E188" s="54"/>
      <c r="F188" s="54"/>
      <c r="G188" s="61"/>
      <c r="H188" s="54"/>
      <c r="I188" s="53"/>
      <c r="J188" s="53"/>
      <c r="K188" s="71"/>
    </row>
    <row r="189" spans="1:11" ht="23.25">
      <c r="A189" s="53"/>
      <c r="B189" s="54"/>
      <c r="C189" s="54"/>
      <c r="D189" s="54"/>
      <c r="E189" s="54"/>
      <c r="F189" s="54"/>
      <c r="G189" s="61"/>
      <c r="H189" s="54"/>
      <c r="I189" s="53"/>
      <c r="J189" s="53"/>
      <c r="K189" s="71"/>
    </row>
    <row r="190" spans="1:11" ht="23.25">
      <c r="A190" s="259" t="s">
        <v>1019</v>
      </c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</row>
    <row r="191" spans="1:11" ht="23.25">
      <c r="A191" s="271" t="s">
        <v>47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</row>
    <row r="192" spans="1:11" ht="23.25">
      <c r="A192" s="271" t="s">
        <v>987</v>
      </c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</row>
    <row r="193" spans="1:11" ht="23.25">
      <c r="A193" s="271" t="s">
        <v>131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</row>
    <row r="194" spans="1:11" ht="23.25">
      <c r="A194" s="271" t="s">
        <v>435</v>
      </c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</row>
    <row r="195" spans="1:11" ht="23.25">
      <c r="A195" s="271" t="s">
        <v>485</v>
      </c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1:11" ht="23.25">
      <c r="A196" s="271" t="s">
        <v>486</v>
      </c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</row>
    <row r="197" spans="1:11" ht="23.25">
      <c r="A197" s="77"/>
      <c r="B197" s="44"/>
      <c r="C197" s="44"/>
      <c r="D197" s="44"/>
      <c r="E197" s="44"/>
      <c r="F197" s="44"/>
      <c r="G197" s="80"/>
      <c r="H197" s="44"/>
      <c r="I197" s="77"/>
      <c r="J197" s="77"/>
      <c r="K197" s="77"/>
    </row>
    <row r="198" spans="1:11" ht="23.25">
      <c r="A198" s="84" t="s">
        <v>438</v>
      </c>
      <c r="B198" s="142" t="s">
        <v>351</v>
      </c>
      <c r="C198" s="143" t="s">
        <v>439</v>
      </c>
      <c r="D198" s="144" t="s">
        <v>357</v>
      </c>
      <c r="E198" s="143" t="s">
        <v>440</v>
      </c>
      <c r="F198" s="144" t="s">
        <v>441</v>
      </c>
      <c r="G198" s="85" t="s">
        <v>442</v>
      </c>
      <c r="H198" s="144" t="s">
        <v>416</v>
      </c>
      <c r="I198" s="84"/>
      <c r="J198" s="145" t="s">
        <v>443</v>
      </c>
      <c r="K198" s="84" t="s">
        <v>444</v>
      </c>
    </row>
    <row r="199" spans="1:11" ht="23.25">
      <c r="A199" s="90"/>
      <c r="B199" s="146" t="s">
        <v>439</v>
      </c>
      <c r="C199" s="147" t="s">
        <v>445</v>
      </c>
      <c r="D199" s="148" t="s">
        <v>446</v>
      </c>
      <c r="E199" s="147" t="s">
        <v>461</v>
      </c>
      <c r="F199" s="148" t="s">
        <v>462</v>
      </c>
      <c r="G199" s="89" t="s">
        <v>463</v>
      </c>
      <c r="H199" s="148" t="s">
        <v>464</v>
      </c>
      <c r="I199" s="90" t="s">
        <v>465</v>
      </c>
      <c r="J199" s="125" t="s">
        <v>466</v>
      </c>
      <c r="K199" s="90" t="s">
        <v>467</v>
      </c>
    </row>
    <row r="200" spans="1:11" ht="23.25">
      <c r="A200" s="86"/>
      <c r="B200" s="149" t="s">
        <v>468</v>
      </c>
      <c r="C200" s="150"/>
      <c r="D200" s="151" t="s">
        <v>469</v>
      </c>
      <c r="E200" s="150"/>
      <c r="F200" s="151"/>
      <c r="G200" s="87"/>
      <c r="H200" s="151" t="s">
        <v>470</v>
      </c>
      <c r="I200" s="86"/>
      <c r="J200" s="152" t="s">
        <v>100</v>
      </c>
      <c r="K200" s="86"/>
    </row>
    <row r="201" spans="1:11" ht="23.25">
      <c r="A201" s="153" t="s">
        <v>487</v>
      </c>
      <c r="B201" s="154">
        <v>0</v>
      </c>
      <c r="C201" s="155">
        <v>0</v>
      </c>
      <c r="D201" s="154">
        <v>0</v>
      </c>
      <c r="E201" s="155">
        <v>0</v>
      </c>
      <c r="F201" s="154">
        <v>0</v>
      </c>
      <c r="G201" s="156">
        <v>0</v>
      </c>
      <c r="H201" s="154">
        <v>0</v>
      </c>
      <c r="I201" s="155" t="e">
        <f>งบกลาง!E8</f>
        <v>#REF!</v>
      </c>
      <c r="J201" s="112" t="s">
        <v>472</v>
      </c>
      <c r="K201" s="160" t="s">
        <v>802</v>
      </c>
    </row>
    <row r="202" spans="1:11" ht="23.25">
      <c r="A202" s="161" t="s">
        <v>123</v>
      </c>
      <c r="B202" s="162"/>
      <c r="C202" s="114"/>
      <c r="D202" s="162"/>
      <c r="E202" s="114"/>
      <c r="F202" s="162"/>
      <c r="G202" s="98"/>
      <c r="H202" s="162"/>
      <c r="I202" s="98"/>
      <c r="J202" s="93" t="s">
        <v>123</v>
      </c>
      <c r="K202" s="166"/>
    </row>
    <row r="203" spans="1:11" ht="23.25">
      <c r="A203" s="161"/>
      <c r="B203" s="162"/>
      <c r="C203" s="114"/>
      <c r="D203" s="162"/>
      <c r="E203" s="114"/>
      <c r="F203" s="162"/>
      <c r="G203" s="98"/>
      <c r="H203" s="162"/>
      <c r="I203" s="97"/>
      <c r="J203" s="93"/>
      <c r="K203" s="166"/>
    </row>
    <row r="204" spans="1:11" ht="23.25">
      <c r="A204" s="161"/>
      <c r="B204" s="162"/>
      <c r="C204" s="114"/>
      <c r="D204" s="162"/>
      <c r="E204" s="114"/>
      <c r="F204" s="162"/>
      <c r="G204" s="98"/>
      <c r="H204" s="162"/>
      <c r="I204" s="97"/>
      <c r="J204" s="93"/>
      <c r="K204" s="166"/>
    </row>
    <row r="205" spans="1:11" ht="23.25">
      <c r="A205" s="161"/>
      <c r="B205" s="162"/>
      <c r="C205" s="114"/>
      <c r="D205" s="162"/>
      <c r="E205" s="114"/>
      <c r="F205" s="162"/>
      <c r="G205" s="98"/>
      <c r="H205" s="162"/>
      <c r="I205" s="97"/>
      <c r="J205" s="93"/>
      <c r="K205" s="166"/>
    </row>
    <row r="206" spans="1:11" ht="23.25">
      <c r="A206" s="161"/>
      <c r="B206" s="162"/>
      <c r="C206" s="114"/>
      <c r="D206" s="162"/>
      <c r="E206" s="114"/>
      <c r="F206" s="162"/>
      <c r="G206" s="98"/>
      <c r="H206" s="162"/>
      <c r="I206" s="97"/>
      <c r="J206" s="93"/>
      <c r="K206" s="166"/>
    </row>
    <row r="207" spans="1:11" s="13" customFormat="1" ht="23.25">
      <c r="A207" s="167" t="s">
        <v>465</v>
      </c>
      <c r="B207" s="168">
        <v>0</v>
      </c>
      <c r="C207" s="169">
        <v>0</v>
      </c>
      <c r="D207" s="168">
        <v>0</v>
      </c>
      <c r="E207" s="169">
        <v>0</v>
      </c>
      <c r="F207" s="168">
        <v>0</v>
      </c>
      <c r="G207" s="187">
        <v>0</v>
      </c>
      <c r="H207" s="168">
        <v>0</v>
      </c>
      <c r="I207" s="173" t="e">
        <f>I201</f>
        <v>#REF!</v>
      </c>
      <c r="J207" s="170"/>
      <c r="K207" s="171"/>
    </row>
    <row r="208" spans="1:11" ht="23.25">
      <c r="A208" s="53"/>
      <c r="B208" s="54"/>
      <c r="C208" s="54"/>
      <c r="D208" s="54"/>
      <c r="E208" s="54"/>
      <c r="F208" s="54"/>
      <c r="G208" s="61"/>
      <c r="H208" s="54"/>
      <c r="I208" s="53"/>
      <c r="J208" s="53"/>
      <c r="K208" s="71"/>
    </row>
    <row r="209" spans="1:11" ht="23.25">
      <c r="A209" s="53"/>
      <c r="B209" s="54"/>
      <c r="C209" s="54"/>
      <c r="D209" s="54"/>
      <c r="E209" s="54"/>
      <c r="F209" s="54"/>
      <c r="G209" s="61"/>
      <c r="H209" s="54"/>
      <c r="I209" s="53"/>
      <c r="J209" s="53"/>
      <c r="K209" s="71"/>
    </row>
    <row r="210" spans="1:11" ht="23.25">
      <c r="A210" s="53"/>
      <c r="B210" s="54"/>
      <c r="C210" s="54"/>
      <c r="D210" s="54"/>
      <c r="E210" s="54"/>
      <c r="F210" s="54"/>
      <c r="G210" s="61"/>
      <c r="H210" s="54"/>
      <c r="I210" s="53"/>
      <c r="J210" s="53"/>
      <c r="K210" s="71"/>
    </row>
    <row r="211" spans="1:11" ht="23.25">
      <c r="A211" s="53"/>
      <c r="B211" s="54"/>
      <c r="C211" s="54"/>
      <c r="D211" s="54"/>
      <c r="E211" s="54"/>
      <c r="F211" s="54"/>
      <c r="G211" s="61"/>
      <c r="H211" s="54"/>
      <c r="I211" s="53"/>
      <c r="J211" s="53"/>
      <c r="K211" s="71"/>
    </row>
    <row r="212" spans="1:11" ht="23.25">
      <c r="A212" s="53"/>
      <c r="B212" s="54"/>
      <c r="C212" s="54"/>
      <c r="D212" s="54"/>
      <c r="E212" s="54"/>
      <c r="F212" s="54"/>
      <c r="G212" s="61"/>
      <c r="H212" s="54"/>
      <c r="I212" s="53"/>
      <c r="J212" s="53"/>
      <c r="K212" s="71"/>
    </row>
    <row r="213" spans="1:11" ht="23.25">
      <c r="A213" s="53"/>
      <c r="B213" s="54"/>
      <c r="C213" s="54"/>
      <c r="D213" s="54"/>
      <c r="E213" s="54"/>
      <c r="F213" s="54"/>
      <c r="G213" s="61"/>
      <c r="H213" s="54"/>
      <c r="I213" s="188" t="e">
        <f>I18+I39+I60+I81+I102+I123+I144+I165+I186+I207</f>
        <v>#REF!</v>
      </c>
      <c r="J213" s="53"/>
      <c r="K213" s="71"/>
    </row>
    <row r="214" spans="1:11" ht="23.25">
      <c r="A214" s="188" t="e">
        <f>I207</f>
        <v>#REF!</v>
      </c>
      <c r="B214" s="54">
        <f aca="true" t="shared" si="7" ref="B214:H214">B18+B39+B60+B81+B102+B123+B144+B165+B186+B207</f>
        <v>4886940</v>
      </c>
      <c r="C214" s="54">
        <f t="shared" si="7"/>
        <v>0</v>
      </c>
      <c r="D214" s="54">
        <f t="shared" si="7"/>
        <v>7471880</v>
      </c>
      <c r="E214" s="54">
        <f t="shared" si="7"/>
        <v>386000</v>
      </c>
      <c r="F214" s="54">
        <f t="shared" si="7"/>
        <v>2133400</v>
      </c>
      <c r="G214" s="54">
        <f t="shared" si="7"/>
        <v>0</v>
      </c>
      <c r="H214" s="54">
        <f t="shared" si="7"/>
        <v>4051000</v>
      </c>
      <c r="I214" s="54" t="e">
        <f>SUM(A214:H214)</f>
        <v>#REF!</v>
      </c>
      <c r="J214" s="53"/>
      <c r="K214" s="71"/>
    </row>
    <row r="215" spans="1:11" ht="23.25">
      <c r="A215" s="53"/>
      <c r="B215" s="54"/>
      <c r="C215" s="54"/>
      <c r="D215" s="54"/>
      <c r="E215" s="54"/>
      <c r="F215" s="54"/>
      <c r="G215" s="61"/>
      <c r="H215" s="54"/>
      <c r="I215" s="53"/>
      <c r="J215" s="53"/>
      <c r="K215" s="71"/>
    </row>
    <row r="216" spans="1:11" ht="23.25">
      <c r="A216" s="53"/>
      <c r="B216" s="54"/>
      <c r="C216" s="54"/>
      <c r="D216" s="54"/>
      <c r="E216" s="54"/>
      <c r="F216" s="54"/>
      <c r="G216" s="61"/>
      <c r="H216" s="54"/>
      <c r="I216" s="53"/>
      <c r="J216" s="53"/>
      <c r="K216" s="71"/>
    </row>
    <row r="217" spans="1:11" ht="23.25">
      <c r="A217" s="53"/>
      <c r="B217" s="54"/>
      <c r="C217" s="54"/>
      <c r="D217" s="54"/>
      <c r="E217" s="54"/>
      <c r="F217" s="54"/>
      <c r="G217" s="61"/>
      <c r="H217" s="54"/>
      <c r="I217" s="53"/>
      <c r="J217" s="53"/>
      <c r="K217" s="71"/>
    </row>
    <row r="218" spans="1:11" ht="23.25">
      <c r="A218" s="53"/>
      <c r="B218" s="54"/>
      <c r="C218" s="54"/>
      <c r="D218" s="54"/>
      <c r="E218" s="54"/>
      <c r="F218" s="54"/>
      <c r="G218" s="61"/>
      <c r="H218" s="54"/>
      <c r="I218" s="53"/>
      <c r="J218" s="81" t="e">
        <f>I214-ปลัด!N12</f>
        <v>#REF!</v>
      </c>
      <c r="K218" s="71"/>
    </row>
  </sheetData>
  <sheetProtection/>
  <mergeCells count="70">
    <mergeCell ref="A150:K150"/>
    <mergeCell ref="A128:K128"/>
    <mergeCell ref="A153:K153"/>
    <mergeCell ref="A154:K154"/>
    <mergeCell ref="A173:K173"/>
    <mergeCell ref="A174:K174"/>
    <mergeCell ref="A175:K175"/>
    <mergeCell ref="A171:K171"/>
    <mergeCell ref="A190:K190"/>
    <mergeCell ref="A149:K149"/>
    <mergeCell ref="A130:K130"/>
    <mergeCell ref="A131:K131"/>
    <mergeCell ref="A132:K132"/>
    <mergeCell ref="A172:K172"/>
    <mergeCell ref="A170:K170"/>
    <mergeCell ref="A148:K148"/>
    <mergeCell ref="A151:K151"/>
    <mergeCell ref="A152:K152"/>
    <mergeCell ref="A195:K195"/>
    <mergeCell ref="A196:K196"/>
    <mergeCell ref="A191:K191"/>
    <mergeCell ref="A192:K192"/>
    <mergeCell ref="A193:K193"/>
    <mergeCell ref="A194:K194"/>
    <mergeCell ref="A70:K70"/>
    <mergeCell ref="A43:K43"/>
    <mergeCell ref="A44:K44"/>
    <mergeCell ref="A45:K45"/>
    <mergeCell ref="A46:K46"/>
    <mergeCell ref="A67:K67"/>
    <mergeCell ref="A68:K68"/>
    <mergeCell ref="A6:K6"/>
    <mergeCell ref="A47:K47"/>
    <mergeCell ref="A7:K7"/>
    <mergeCell ref="A23:K23"/>
    <mergeCell ref="A24:K24"/>
    <mergeCell ref="A25:K25"/>
    <mergeCell ref="A26:K26"/>
    <mergeCell ref="A27:K27"/>
    <mergeCell ref="A28:K28"/>
    <mergeCell ref="A1:K1"/>
    <mergeCell ref="A22:K22"/>
    <mergeCell ref="A64:K64"/>
    <mergeCell ref="A106:K106"/>
    <mergeCell ref="A2:K2"/>
    <mergeCell ref="A3:K3"/>
    <mergeCell ref="A4:K4"/>
    <mergeCell ref="A5:K5"/>
    <mergeCell ref="A87:K87"/>
    <mergeCell ref="A88:K88"/>
    <mergeCell ref="A127:K127"/>
    <mergeCell ref="A89:K89"/>
    <mergeCell ref="A90:K90"/>
    <mergeCell ref="A48:K48"/>
    <mergeCell ref="A49:K49"/>
    <mergeCell ref="A85:K85"/>
    <mergeCell ref="A86:K86"/>
    <mergeCell ref="A65:K65"/>
    <mergeCell ref="A66:K66"/>
    <mergeCell ref="A69:K69"/>
    <mergeCell ref="A91:K91"/>
    <mergeCell ref="A169:K169"/>
    <mergeCell ref="A107:K107"/>
    <mergeCell ref="A108:K108"/>
    <mergeCell ref="A109:K109"/>
    <mergeCell ref="A110:K110"/>
    <mergeCell ref="A133:K133"/>
    <mergeCell ref="A111:K111"/>
    <mergeCell ref="A129:K129"/>
    <mergeCell ref="A112:K112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7"/>
  <sheetViews>
    <sheetView view="pageBreakPreview" zoomScaleSheetLayoutView="100" zoomScalePageLayoutView="0" workbookViewId="0" topLeftCell="A1">
      <selection activeCell="M27" sqref="M27"/>
    </sheetView>
  </sheetViews>
  <sheetFormatPr defaultColWidth="9.140625" defaultRowHeight="21.75"/>
  <cols>
    <col min="1" max="1" width="5.57421875" style="4" customWidth="1"/>
    <col min="2" max="2" width="6.140625" style="4" customWidth="1"/>
    <col min="3" max="3" width="13.28125" style="4" customWidth="1"/>
    <col min="4" max="4" width="11.28125" style="4" customWidth="1"/>
    <col min="5" max="5" width="14.421875" style="4" customWidth="1"/>
    <col min="6" max="6" width="7.57421875" style="4" customWidth="1"/>
    <col min="7" max="7" width="13.7109375" style="20" customWidth="1"/>
    <col min="8" max="8" width="8.57421875" style="20" customWidth="1"/>
    <col min="9" max="9" width="12.28125" style="20" customWidth="1"/>
    <col min="10" max="10" width="11.8515625" style="4" customWidth="1"/>
    <col min="11" max="11" width="10.28125" style="4" bestFit="1" customWidth="1"/>
    <col min="12" max="12" width="11.28125" style="4" bestFit="1" customWidth="1"/>
    <col min="13" max="13" width="14.421875" style="24" bestFit="1" customWidth="1"/>
    <col min="14" max="14" width="13.28125" style="4" customWidth="1"/>
    <col min="15" max="15" width="12.8515625" style="4" customWidth="1"/>
    <col min="16" max="16" width="10.7109375" style="4" customWidth="1"/>
    <col min="17" max="16384" width="9.140625" style="4" customWidth="1"/>
  </cols>
  <sheetData>
    <row r="1" spans="1:16" ht="23.25">
      <c r="A1" s="259" t="s">
        <v>1020</v>
      </c>
      <c r="B1" s="259"/>
      <c r="C1" s="259"/>
      <c r="D1" s="259"/>
      <c r="E1" s="259"/>
      <c r="F1" s="259"/>
      <c r="G1" s="259"/>
      <c r="H1" s="259"/>
      <c r="I1" s="259"/>
      <c r="J1" s="259"/>
      <c r="K1" s="188"/>
      <c r="L1" s="45"/>
      <c r="M1" s="61"/>
      <c r="N1" s="53"/>
      <c r="O1" s="53"/>
      <c r="P1" s="53"/>
    </row>
    <row r="2" spans="1:16" s="5" customFormat="1" ht="23.25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  <c r="K2" s="48"/>
      <c r="L2" s="45"/>
      <c r="M2" s="62"/>
      <c r="N2" s="45"/>
      <c r="O2" s="45"/>
      <c r="P2" s="45"/>
    </row>
    <row r="3" spans="1:16" s="5" customFormat="1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  <c r="K3" s="45"/>
      <c r="L3" s="45"/>
      <c r="M3" s="62"/>
      <c r="N3" s="45"/>
      <c r="O3" s="45"/>
      <c r="P3" s="45"/>
    </row>
    <row r="4" spans="1:16" s="5" customFormat="1" ht="23.25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  <c r="K4" s="45"/>
      <c r="L4" s="45"/>
      <c r="M4" s="62"/>
      <c r="N4" s="45"/>
      <c r="O4" s="45"/>
      <c r="P4" s="45"/>
    </row>
    <row r="5" spans="1:16" s="5" customFormat="1" ht="23.25">
      <c r="A5" s="271" t="s">
        <v>344</v>
      </c>
      <c r="B5" s="271"/>
      <c r="C5" s="271"/>
      <c r="D5" s="271"/>
      <c r="E5" s="271"/>
      <c r="F5" s="271"/>
      <c r="G5" s="271"/>
      <c r="H5" s="271"/>
      <c r="I5" s="271"/>
      <c r="J5" s="271"/>
      <c r="K5" s="45"/>
      <c r="L5" s="45"/>
      <c r="M5" s="62"/>
      <c r="N5" s="51"/>
      <c r="O5" s="45"/>
      <c r="P5" s="45"/>
    </row>
    <row r="6" spans="1:16" s="5" customFormat="1" ht="23.25">
      <c r="A6" s="271" t="s">
        <v>345</v>
      </c>
      <c r="B6" s="271"/>
      <c r="C6" s="271"/>
      <c r="D6" s="271"/>
      <c r="E6" s="271"/>
      <c r="F6" s="271"/>
      <c r="G6" s="271"/>
      <c r="H6" s="271"/>
      <c r="I6" s="271"/>
      <c r="J6" s="271"/>
      <c r="K6" s="45"/>
      <c r="L6" s="45"/>
      <c r="M6" s="62"/>
      <c r="N6" s="48"/>
      <c r="O6" s="188"/>
      <c r="P6" s="48"/>
    </row>
    <row r="7" spans="1:16" s="5" customFormat="1" ht="23.25">
      <c r="A7" s="271" t="s">
        <v>346</v>
      </c>
      <c r="B7" s="271"/>
      <c r="C7" s="271"/>
      <c r="D7" s="271"/>
      <c r="E7" s="271"/>
      <c r="F7" s="271"/>
      <c r="G7" s="271"/>
      <c r="H7" s="271"/>
      <c r="I7" s="271"/>
      <c r="J7" s="271"/>
      <c r="K7" s="45"/>
      <c r="L7" s="45"/>
      <c r="M7" s="62"/>
      <c r="N7" s="48"/>
      <c r="O7" s="45"/>
      <c r="P7" s="45"/>
    </row>
    <row r="8" spans="1:16" s="7" customFormat="1" ht="29.25" customHeight="1">
      <c r="A8" s="46" t="s">
        <v>347</v>
      </c>
      <c r="B8" s="46"/>
      <c r="C8" s="46"/>
      <c r="D8" s="46"/>
      <c r="E8" s="189">
        <f>E9+E322</f>
        <v>10133420</v>
      </c>
      <c r="F8" s="46" t="s">
        <v>350</v>
      </c>
      <c r="G8" s="47"/>
      <c r="H8" s="47"/>
      <c r="I8" s="47"/>
      <c r="J8" s="46"/>
      <c r="K8" s="46"/>
      <c r="L8" s="46"/>
      <c r="M8" s="47"/>
      <c r="N8" s="46"/>
      <c r="O8" s="46"/>
      <c r="P8" s="46"/>
    </row>
    <row r="9" spans="1:16" s="12" customFormat="1" ht="30.75" customHeight="1">
      <c r="A9" s="49" t="s">
        <v>349</v>
      </c>
      <c r="B9" s="49"/>
      <c r="C9" s="49"/>
      <c r="D9" s="49"/>
      <c r="E9" s="190">
        <f>G10+G76+I78+G235+G258</f>
        <v>6146420</v>
      </c>
      <c r="F9" s="49" t="s">
        <v>350</v>
      </c>
      <c r="G9" s="50"/>
      <c r="H9" s="50"/>
      <c r="I9" s="50"/>
      <c r="J9" s="49"/>
      <c r="K9" s="49"/>
      <c r="L9" s="49"/>
      <c r="M9" s="191"/>
      <c r="N9" s="49"/>
      <c r="O9" s="49"/>
      <c r="P9" s="49"/>
    </row>
    <row r="10" spans="1:16" s="5" customFormat="1" ht="30.75" customHeight="1">
      <c r="A10" s="45"/>
      <c r="B10" s="45" t="s">
        <v>371</v>
      </c>
      <c r="C10" s="45"/>
      <c r="D10" s="45"/>
      <c r="E10" s="45"/>
      <c r="F10" s="45"/>
      <c r="G10" s="51">
        <f>I11+G39</f>
        <v>3442620</v>
      </c>
      <c r="H10" s="51" t="s">
        <v>350</v>
      </c>
      <c r="I10" s="51"/>
      <c r="J10" s="45"/>
      <c r="K10" s="45"/>
      <c r="L10" s="45"/>
      <c r="M10" s="62"/>
      <c r="N10" s="45"/>
      <c r="O10" s="45"/>
      <c r="P10" s="45"/>
    </row>
    <row r="11" spans="1:16" s="14" customFormat="1" ht="23.25">
      <c r="A11" s="52"/>
      <c r="B11" s="52"/>
      <c r="C11" s="52" t="s">
        <v>706</v>
      </c>
      <c r="D11" s="52"/>
      <c r="E11" s="52"/>
      <c r="F11" s="192"/>
      <c r="G11" s="192"/>
      <c r="H11" s="52" t="s">
        <v>353</v>
      </c>
      <c r="I11" s="193">
        <f>I12+I15+I18+I22+C26</f>
        <v>2299100</v>
      </c>
      <c r="J11" s="193" t="s">
        <v>963</v>
      </c>
      <c r="K11" s="52"/>
      <c r="L11" s="52"/>
      <c r="M11" s="194"/>
      <c r="N11" s="210"/>
      <c r="O11" s="211"/>
      <c r="P11" s="52"/>
    </row>
    <row r="12" spans="1:16" ht="23.25">
      <c r="A12" s="53"/>
      <c r="B12" s="53"/>
      <c r="C12" s="60" t="s">
        <v>609</v>
      </c>
      <c r="D12" s="53"/>
      <c r="E12" s="53"/>
      <c r="F12" s="53"/>
      <c r="G12" s="54"/>
      <c r="H12" s="54" t="s">
        <v>353</v>
      </c>
      <c r="I12" s="54">
        <f>(19700+10900+10900)*12</f>
        <v>498000</v>
      </c>
      <c r="J12" s="195" t="s">
        <v>146</v>
      </c>
      <c r="K12" s="53"/>
      <c r="L12" s="43"/>
      <c r="M12" s="121"/>
      <c r="N12" s="124"/>
      <c r="O12" s="43"/>
      <c r="P12" s="53"/>
    </row>
    <row r="13" spans="1:16" ht="23.25">
      <c r="A13" s="53" t="s">
        <v>825</v>
      </c>
      <c r="B13" s="53"/>
      <c r="C13" s="64"/>
      <c r="D13" s="53"/>
      <c r="E13" s="53"/>
      <c r="F13" s="53"/>
      <c r="G13" s="57" t="s">
        <v>352</v>
      </c>
      <c r="H13" s="57"/>
      <c r="I13" s="64"/>
      <c r="J13" s="53"/>
      <c r="K13" s="53"/>
      <c r="L13" s="43"/>
      <c r="M13" s="121"/>
      <c r="N13" s="124"/>
      <c r="O13" s="212"/>
      <c r="P13" s="53"/>
    </row>
    <row r="14" spans="1:16" ht="23.25">
      <c r="A14" s="59" t="s">
        <v>812</v>
      </c>
      <c r="B14" s="53"/>
      <c r="C14" s="53"/>
      <c r="D14" s="64"/>
      <c r="E14" s="57" t="s">
        <v>813</v>
      </c>
      <c r="F14" s="64"/>
      <c r="G14" s="67"/>
      <c r="H14" s="57" t="s">
        <v>814</v>
      </c>
      <c r="I14" s="54"/>
      <c r="J14" s="53"/>
      <c r="K14" s="53"/>
      <c r="L14" s="43"/>
      <c r="M14" s="121"/>
      <c r="N14" s="43"/>
      <c r="O14" s="43"/>
      <c r="P14" s="53"/>
    </row>
    <row r="15" spans="1:16" ht="23.25">
      <c r="A15" s="53"/>
      <c r="B15" s="53"/>
      <c r="C15" s="60" t="s">
        <v>610</v>
      </c>
      <c r="D15" s="53"/>
      <c r="E15" s="53"/>
      <c r="F15" s="53"/>
      <c r="G15" s="54"/>
      <c r="H15" s="195" t="s">
        <v>353</v>
      </c>
      <c r="I15" s="54">
        <f>(1600+800+800)*12</f>
        <v>38400</v>
      </c>
      <c r="J15" s="196" t="s">
        <v>146</v>
      </c>
      <c r="K15" s="53"/>
      <c r="L15" s="43"/>
      <c r="M15" s="121"/>
      <c r="N15" s="43"/>
      <c r="O15" s="43"/>
      <c r="P15" s="53"/>
    </row>
    <row r="16" spans="1:16" ht="23.25">
      <c r="A16" s="53" t="s">
        <v>826</v>
      </c>
      <c r="B16" s="53"/>
      <c r="C16" s="64"/>
      <c r="D16" s="53"/>
      <c r="E16" s="53"/>
      <c r="F16" s="53"/>
      <c r="G16" s="54"/>
      <c r="H16" s="57" t="s">
        <v>352</v>
      </c>
      <c r="I16" s="54"/>
      <c r="J16" s="53"/>
      <c r="K16" s="53"/>
      <c r="L16" s="43"/>
      <c r="M16" s="121"/>
      <c r="N16" s="43"/>
      <c r="O16" s="43"/>
      <c r="P16" s="53"/>
    </row>
    <row r="17" spans="1:16" ht="23.25">
      <c r="A17" s="59" t="s">
        <v>812</v>
      </c>
      <c r="B17" s="53"/>
      <c r="C17" s="53"/>
      <c r="D17" s="64"/>
      <c r="E17" s="57" t="s">
        <v>813</v>
      </c>
      <c r="F17" s="64"/>
      <c r="G17" s="67"/>
      <c r="H17" s="57" t="s">
        <v>814</v>
      </c>
      <c r="I17" s="54"/>
      <c r="J17" s="53"/>
      <c r="K17" s="53"/>
      <c r="L17" s="43"/>
      <c r="M17" s="121"/>
      <c r="N17" s="43"/>
      <c r="O17" s="43"/>
      <c r="P17" s="53"/>
    </row>
    <row r="18" spans="1:16" ht="23.25">
      <c r="A18" s="53"/>
      <c r="B18" s="53"/>
      <c r="C18" s="60" t="s">
        <v>611</v>
      </c>
      <c r="D18" s="53"/>
      <c r="E18" s="53"/>
      <c r="F18" s="53"/>
      <c r="G18" s="54"/>
      <c r="H18" s="53" t="s">
        <v>705</v>
      </c>
      <c r="I18" s="54">
        <f>(1600+800+800)*12</f>
        <v>38400</v>
      </c>
      <c r="J18" s="195" t="s">
        <v>146</v>
      </c>
      <c r="K18" s="53"/>
      <c r="L18" s="43"/>
      <c r="M18" s="121"/>
      <c r="N18" s="43"/>
      <c r="O18" s="43"/>
      <c r="P18" s="53"/>
    </row>
    <row r="19" spans="1:16" ht="23.25">
      <c r="A19" s="53" t="s">
        <v>826</v>
      </c>
      <c r="B19" s="53"/>
      <c r="C19" s="64"/>
      <c r="D19" s="53"/>
      <c r="E19" s="53"/>
      <c r="F19" s="53"/>
      <c r="G19" s="54"/>
      <c r="H19" s="57" t="s">
        <v>352</v>
      </c>
      <c r="I19" s="54"/>
      <c r="J19" s="53"/>
      <c r="K19" s="53"/>
      <c r="L19" s="43"/>
      <c r="M19" s="121"/>
      <c r="N19" s="43"/>
      <c r="O19" s="43"/>
      <c r="P19" s="53"/>
    </row>
    <row r="20" spans="1:16" ht="23.25">
      <c r="A20" s="59" t="s">
        <v>812</v>
      </c>
      <c r="B20" s="53"/>
      <c r="C20" s="53"/>
      <c r="D20" s="64"/>
      <c r="E20" s="57" t="s">
        <v>813</v>
      </c>
      <c r="F20" s="64"/>
      <c r="G20" s="67"/>
      <c r="H20" s="57" t="s">
        <v>814</v>
      </c>
      <c r="I20" s="54"/>
      <c r="J20" s="53"/>
      <c r="K20" s="53"/>
      <c r="L20" s="43"/>
      <c r="M20" s="121"/>
      <c r="N20" s="43"/>
      <c r="O20" s="43"/>
      <c r="P20" s="53"/>
    </row>
    <row r="21" spans="1:16" ht="23.25">
      <c r="A21" s="53"/>
      <c r="B21" s="53"/>
      <c r="C21" s="60" t="s">
        <v>707</v>
      </c>
      <c r="D21" s="53"/>
      <c r="E21" s="53"/>
      <c r="F21" s="53"/>
      <c r="G21" s="54"/>
      <c r="H21" s="54"/>
      <c r="I21" s="54"/>
      <c r="J21" s="53"/>
      <c r="K21" s="53"/>
      <c r="L21" s="53"/>
      <c r="M21" s="61"/>
      <c r="N21" s="53"/>
      <c r="O21" s="53"/>
      <c r="P21" s="53"/>
    </row>
    <row r="22" spans="1:16" ht="23.25">
      <c r="A22" s="53"/>
      <c r="B22" s="53"/>
      <c r="C22" s="60"/>
      <c r="D22" s="53"/>
      <c r="E22" s="53"/>
      <c r="F22" s="53"/>
      <c r="G22" s="54"/>
      <c r="H22" s="54" t="s">
        <v>827</v>
      </c>
      <c r="I22" s="54">
        <f>6900*12</f>
        <v>82800</v>
      </c>
      <c r="J22" s="53" t="s">
        <v>146</v>
      </c>
      <c r="K22" s="53"/>
      <c r="L22" s="53"/>
      <c r="M22" s="61"/>
      <c r="N22" s="53"/>
      <c r="O22" s="53"/>
      <c r="P22" s="53"/>
    </row>
    <row r="23" spans="1:16" ht="23.25">
      <c r="A23" s="53" t="s">
        <v>354</v>
      </c>
      <c r="B23" s="53"/>
      <c r="C23" s="64"/>
      <c r="D23" s="53"/>
      <c r="E23" s="64"/>
      <c r="F23" s="53"/>
      <c r="G23" s="54"/>
      <c r="H23" s="57" t="s">
        <v>352</v>
      </c>
      <c r="I23" s="54"/>
      <c r="J23" s="53"/>
      <c r="K23" s="53"/>
      <c r="L23" s="53"/>
      <c r="M23" s="61"/>
      <c r="N23" s="53"/>
      <c r="O23" s="53"/>
      <c r="P23" s="53"/>
    </row>
    <row r="24" spans="1:16" ht="23.25">
      <c r="A24" s="59" t="s">
        <v>812</v>
      </c>
      <c r="B24" s="53"/>
      <c r="C24" s="53"/>
      <c r="D24" s="64"/>
      <c r="E24" s="57" t="s">
        <v>813</v>
      </c>
      <c r="F24" s="64"/>
      <c r="G24" s="67"/>
      <c r="H24" s="57" t="s">
        <v>814</v>
      </c>
      <c r="I24" s="54"/>
      <c r="J24" s="53"/>
      <c r="K24" s="53"/>
      <c r="L24" s="43"/>
      <c r="M24" s="121"/>
      <c r="N24" s="43"/>
      <c r="O24" s="43"/>
      <c r="P24" s="53"/>
    </row>
    <row r="25" spans="1:16" ht="23.25">
      <c r="A25" s="53"/>
      <c r="B25" s="53"/>
      <c r="C25" s="60" t="s">
        <v>612</v>
      </c>
      <c r="D25" s="53"/>
      <c r="E25" s="53"/>
      <c r="F25" s="53"/>
      <c r="G25" s="54"/>
      <c r="H25" s="54"/>
      <c r="I25" s="54"/>
      <c r="J25" s="53"/>
      <c r="K25" s="53"/>
      <c r="L25" s="53"/>
      <c r="M25" s="61"/>
      <c r="N25" s="53"/>
      <c r="O25" s="53"/>
      <c r="P25" s="53"/>
    </row>
    <row r="26" spans="1:16" ht="23.25">
      <c r="A26" s="53" t="s">
        <v>353</v>
      </c>
      <c r="B26" s="53"/>
      <c r="C26" s="188">
        <f>G27+G28+G29+G30+44</f>
        <v>1641500</v>
      </c>
      <c r="D26" s="53" t="s">
        <v>358</v>
      </c>
      <c r="E26" s="53"/>
      <c r="F26" s="53"/>
      <c r="G26" s="54"/>
      <c r="H26" s="54"/>
      <c r="I26" s="54"/>
      <c r="J26" s="53"/>
      <c r="K26" s="53"/>
      <c r="L26" s="53"/>
      <c r="M26" s="61"/>
      <c r="N26" s="53"/>
      <c r="O26" s="53"/>
      <c r="P26" s="53"/>
    </row>
    <row r="27" spans="1:16" ht="23.25">
      <c r="A27" s="53"/>
      <c r="B27" s="53"/>
      <c r="C27" s="53" t="s">
        <v>359</v>
      </c>
      <c r="D27" s="53"/>
      <c r="E27" s="53" t="s">
        <v>360</v>
      </c>
      <c r="F27" s="53"/>
      <c r="G27" s="54">
        <f>10824*12</f>
        <v>129888</v>
      </c>
      <c r="H27" s="54" t="s">
        <v>146</v>
      </c>
      <c r="I27" s="54"/>
      <c r="J27" s="53"/>
      <c r="K27" s="53"/>
      <c r="L27" s="53"/>
      <c r="M27" s="61"/>
      <c r="N27" s="53"/>
      <c r="O27" s="53"/>
      <c r="P27" s="53"/>
    </row>
    <row r="28" spans="1:16" ht="23.25">
      <c r="A28" s="53"/>
      <c r="B28" s="53"/>
      <c r="C28" s="53" t="s">
        <v>361</v>
      </c>
      <c r="D28" s="53"/>
      <c r="E28" s="53" t="s">
        <v>360</v>
      </c>
      <c r="F28" s="53"/>
      <c r="G28" s="54">
        <f>8856*12</f>
        <v>106272</v>
      </c>
      <c r="H28" s="54" t="s">
        <v>146</v>
      </c>
      <c r="I28" s="54"/>
      <c r="J28" s="53"/>
      <c r="K28" s="53"/>
      <c r="L28" s="53"/>
      <c r="M28" s="61"/>
      <c r="N28" s="53"/>
      <c r="O28" s="53"/>
      <c r="P28" s="53"/>
    </row>
    <row r="29" spans="1:16" s="3" customFormat="1" ht="23.25">
      <c r="A29" s="53"/>
      <c r="B29" s="53"/>
      <c r="C29" s="122" t="s">
        <v>910</v>
      </c>
      <c r="D29" s="53"/>
      <c r="E29" s="53"/>
      <c r="F29" s="53"/>
      <c r="G29" s="54">
        <f>6888*12*16</f>
        <v>1322496</v>
      </c>
      <c r="H29" s="54" t="s">
        <v>146</v>
      </c>
      <c r="I29" s="54"/>
      <c r="J29" s="54"/>
      <c r="K29" s="53"/>
      <c r="L29" s="53"/>
      <c r="M29" s="61"/>
      <c r="N29" s="53"/>
      <c r="O29" s="53"/>
      <c r="P29" s="53"/>
    </row>
    <row r="30" spans="1:16" ht="23.25">
      <c r="A30" s="53"/>
      <c r="B30" s="53"/>
      <c r="C30" s="53" t="s">
        <v>362</v>
      </c>
      <c r="D30" s="53"/>
      <c r="E30" s="53" t="s">
        <v>360</v>
      </c>
      <c r="F30" s="53"/>
      <c r="G30" s="54">
        <f>6900*12</f>
        <v>82800</v>
      </c>
      <c r="H30" s="54" t="s">
        <v>146</v>
      </c>
      <c r="I30" s="57" t="s">
        <v>352</v>
      </c>
      <c r="J30" s="53"/>
      <c r="K30" s="53"/>
      <c r="L30" s="53"/>
      <c r="M30" s="61"/>
      <c r="N30" s="53"/>
      <c r="O30" s="53"/>
      <c r="P30" s="53"/>
    </row>
    <row r="31" spans="1:16" ht="23.25">
      <c r="A31" s="59" t="s">
        <v>812</v>
      </c>
      <c r="B31" s="53"/>
      <c r="C31" s="53"/>
      <c r="D31" s="64"/>
      <c r="E31" s="57" t="s">
        <v>813</v>
      </c>
      <c r="F31" s="64"/>
      <c r="G31" s="67"/>
      <c r="H31" s="57" t="s">
        <v>814</v>
      </c>
      <c r="I31" s="54"/>
      <c r="J31" s="53"/>
      <c r="K31" s="53"/>
      <c r="L31" s="43"/>
      <c r="M31" s="121"/>
      <c r="N31" s="43"/>
      <c r="O31" s="43"/>
      <c r="P31" s="53"/>
    </row>
    <row r="32" spans="1:16" ht="23.25">
      <c r="A32" s="59"/>
      <c r="B32" s="53"/>
      <c r="C32" s="53"/>
      <c r="D32" s="64"/>
      <c r="E32" s="57"/>
      <c r="F32" s="64"/>
      <c r="G32" s="67"/>
      <c r="H32" s="57"/>
      <c r="I32" s="54"/>
      <c r="J32" s="53"/>
      <c r="K32" s="53"/>
      <c r="L32" s="43"/>
      <c r="M32" s="121"/>
      <c r="N32" s="43"/>
      <c r="O32" s="43"/>
      <c r="P32" s="53"/>
    </row>
    <row r="33" spans="1:16" ht="23.25">
      <c r="A33" s="59"/>
      <c r="B33" s="53"/>
      <c r="C33" s="53"/>
      <c r="D33" s="64"/>
      <c r="E33" s="57"/>
      <c r="F33" s="64"/>
      <c r="G33" s="67"/>
      <c r="H33" s="57"/>
      <c r="I33" s="54"/>
      <c r="J33" s="53"/>
      <c r="K33" s="53"/>
      <c r="L33" s="43"/>
      <c r="M33" s="121"/>
      <c r="N33" s="43"/>
      <c r="O33" s="43"/>
      <c r="P33" s="53"/>
    </row>
    <row r="34" spans="1:16" ht="23.25">
      <c r="A34" s="59"/>
      <c r="B34" s="53"/>
      <c r="C34" s="53"/>
      <c r="D34" s="64"/>
      <c r="E34" s="57"/>
      <c r="F34" s="64"/>
      <c r="G34" s="67"/>
      <c r="H34" s="57"/>
      <c r="I34" s="54"/>
      <c r="J34" s="53"/>
      <c r="K34" s="53"/>
      <c r="L34" s="43"/>
      <c r="M34" s="121"/>
      <c r="N34" s="43"/>
      <c r="O34" s="43"/>
      <c r="P34" s="53"/>
    </row>
    <row r="35" spans="1:16" ht="23.25">
      <c r="A35" s="59"/>
      <c r="B35" s="53"/>
      <c r="C35" s="53"/>
      <c r="D35" s="64"/>
      <c r="E35" s="57"/>
      <c r="F35" s="64"/>
      <c r="G35" s="67"/>
      <c r="H35" s="57"/>
      <c r="I35" s="54"/>
      <c r="J35" s="53"/>
      <c r="K35" s="53"/>
      <c r="L35" s="43"/>
      <c r="M35" s="121"/>
      <c r="N35" s="43"/>
      <c r="O35" s="43"/>
      <c r="P35" s="53"/>
    </row>
    <row r="36" spans="1:16" ht="23.25">
      <c r="A36" s="59"/>
      <c r="B36" s="53"/>
      <c r="C36" s="53"/>
      <c r="D36" s="64"/>
      <c r="E36" s="57"/>
      <c r="F36" s="64"/>
      <c r="G36" s="67"/>
      <c r="H36" s="57"/>
      <c r="I36" s="54"/>
      <c r="J36" s="53"/>
      <c r="K36" s="53"/>
      <c r="L36" s="43"/>
      <c r="M36" s="121"/>
      <c r="N36" s="43"/>
      <c r="O36" s="43"/>
      <c r="P36" s="53"/>
    </row>
    <row r="37" spans="1:16" ht="23.25">
      <c r="A37" s="59"/>
      <c r="B37" s="53"/>
      <c r="C37" s="53"/>
      <c r="D37" s="64"/>
      <c r="E37" s="57"/>
      <c r="F37" s="64"/>
      <c r="G37" s="67"/>
      <c r="H37" s="57"/>
      <c r="I37" s="54"/>
      <c r="J37" s="53"/>
      <c r="K37" s="53"/>
      <c r="L37" s="43"/>
      <c r="M37" s="121"/>
      <c r="N37" s="43"/>
      <c r="O37" s="43"/>
      <c r="P37" s="53"/>
    </row>
    <row r="38" spans="1:16" ht="23.25">
      <c r="A38" s="259" t="s">
        <v>401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188"/>
      <c r="L38" s="45"/>
      <c r="M38" s="61"/>
      <c r="N38" s="53"/>
      <c r="O38" s="53"/>
      <c r="P38" s="53"/>
    </row>
    <row r="39" spans="1:16" ht="23.25">
      <c r="A39" s="57"/>
      <c r="B39" s="57"/>
      <c r="C39" s="52" t="s">
        <v>708</v>
      </c>
      <c r="D39" s="53"/>
      <c r="E39" s="53"/>
      <c r="F39" s="52" t="s">
        <v>353</v>
      </c>
      <c r="G39" s="193">
        <f>I40+I48+I57+I60+I69</f>
        <v>1143520</v>
      </c>
      <c r="H39" s="193" t="s">
        <v>963</v>
      </c>
      <c r="I39" s="54"/>
      <c r="J39" s="53"/>
      <c r="K39" s="53"/>
      <c r="L39" s="53"/>
      <c r="M39" s="61"/>
      <c r="N39" s="53"/>
      <c r="O39" s="53"/>
      <c r="P39" s="53"/>
    </row>
    <row r="40" spans="1:16" ht="23.25">
      <c r="A40" s="53"/>
      <c r="B40" s="53"/>
      <c r="C40" s="60" t="s">
        <v>613</v>
      </c>
      <c r="D40" s="53"/>
      <c r="E40" s="53"/>
      <c r="F40" s="64"/>
      <c r="G40" s="67"/>
      <c r="H40" s="53" t="s">
        <v>805</v>
      </c>
      <c r="I40" s="54">
        <f>SUM(G43:G47)+280</f>
        <v>611080</v>
      </c>
      <c r="J40" s="53" t="s">
        <v>146</v>
      </c>
      <c r="K40" s="53"/>
      <c r="L40" s="53"/>
      <c r="M40" s="61"/>
      <c r="N40" s="53"/>
      <c r="O40" s="53"/>
      <c r="P40" s="53"/>
    </row>
    <row r="41" spans="1:16" ht="23.25">
      <c r="A41" s="53" t="s">
        <v>928</v>
      </c>
      <c r="B41" s="53"/>
      <c r="C41" s="53"/>
      <c r="D41" s="53"/>
      <c r="E41" s="64"/>
      <c r="F41" s="57"/>
      <c r="G41" s="59"/>
      <c r="H41" s="57" t="s">
        <v>352</v>
      </c>
      <c r="I41" s="54"/>
      <c r="J41" s="53"/>
      <c r="K41" s="53"/>
      <c r="L41" s="53"/>
      <c r="M41" s="61"/>
      <c r="N41" s="53"/>
      <c r="O41" s="53"/>
      <c r="P41" s="53"/>
    </row>
    <row r="42" spans="1:16" ht="23.25">
      <c r="A42" s="59" t="s">
        <v>812</v>
      </c>
      <c r="B42" s="53"/>
      <c r="C42" s="53"/>
      <c r="D42" s="64"/>
      <c r="E42" s="57" t="s">
        <v>813</v>
      </c>
      <c r="F42" s="64"/>
      <c r="G42" s="67"/>
      <c r="H42" s="57" t="s">
        <v>814</v>
      </c>
      <c r="I42" s="54"/>
      <c r="J42" s="53"/>
      <c r="K42" s="53"/>
      <c r="L42" s="43"/>
      <c r="M42" s="121"/>
      <c r="N42" s="43"/>
      <c r="O42" s="43"/>
      <c r="P42" s="53"/>
    </row>
    <row r="43" spans="1:16" ht="23.25">
      <c r="A43" s="53"/>
      <c r="B43" s="53"/>
      <c r="C43" s="53" t="s">
        <v>895</v>
      </c>
      <c r="D43" s="53"/>
      <c r="E43" s="53"/>
      <c r="F43" s="53"/>
      <c r="G43" s="54">
        <f>14660*12</f>
        <v>175920</v>
      </c>
      <c r="H43" s="54" t="s">
        <v>146</v>
      </c>
      <c r="I43" s="54"/>
      <c r="J43" s="53"/>
      <c r="K43" s="53"/>
      <c r="L43" s="53"/>
      <c r="M43" s="61"/>
      <c r="N43" s="53"/>
      <c r="O43" s="53"/>
      <c r="P43" s="53"/>
    </row>
    <row r="44" spans="1:16" ht="23.25">
      <c r="A44" s="53"/>
      <c r="B44" s="53"/>
      <c r="C44" s="53" t="s">
        <v>896</v>
      </c>
      <c r="D44" s="53"/>
      <c r="E44" s="53"/>
      <c r="F44" s="53"/>
      <c r="G44" s="54">
        <f>9340*12</f>
        <v>112080</v>
      </c>
      <c r="H44" s="54" t="s">
        <v>146</v>
      </c>
      <c r="I44" s="54"/>
      <c r="J44" s="53"/>
      <c r="K44" s="53"/>
      <c r="L44" s="53"/>
      <c r="M44" s="61"/>
      <c r="N44" s="53"/>
      <c r="O44" s="53"/>
      <c r="P44" s="53"/>
    </row>
    <row r="45" spans="1:16" ht="23.25">
      <c r="A45" s="53"/>
      <c r="B45" s="53"/>
      <c r="C45" s="53" t="s">
        <v>897</v>
      </c>
      <c r="D45" s="53"/>
      <c r="E45" s="53"/>
      <c r="F45" s="53"/>
      <c r="G45" s="54">
        <f>10440*12</f>
        <v>125280</v>
      </c>
      <c r="H45" s="54" t="s">
        <v>146</v>
      </c>
      <c r="I45" s="54"/>
      <c r="J45" s="53"/>
      <c r="K45" s="53"/>
      <c r="L45" s="53"/>
      <c r="M45" s="61"/>
      <c r="N45" s="53"/>
      <c r="O45" s="53"/>
      <c r="P45" s="53"/>
    </row>
    <row r="46" spans="1:16" ht="23.25">
      <c r="A46" s="53"/>
      <c r="B46" s="53"/>
      <c r="C46" s="53" t="s">
        <v>1051</v>
      </c>
      <c r="D46" s="53"/>
      <c r="E46" s="53"/>
      <c r="F46" s="53"/>
      <c r="G46" s="54">
        <f>8340*12</f>
        <v>100080</v>
      </c>
      <c r="H46" s="54" t="s">
        <v>146</v>
      </c>
      <c r="I46" s="53"/>
      <c r="J46" s="53"/>
      <c r="K46" s="53"/>
      <c r="L46" s="53"/>
      <c r="M46" s="61"/>
      <c r="N46" s="53"/>
      <c r="O46" s="53"/>
      <c r="P46" s="53"/>
    </row>
    <row r="47" spans="1:16" ht="23.25">
      <c r="A47" s="53"/>
      <c r="B47" s="53"/>
      <c r="C47" s="53" t="s">
        <v>1050</v>
      </c>
      <c r="D47" s="53"/>
      <c r="E47" s="53"/>
      <c r="F47" s="53"/>
      <c r="G47" s="54">
        <f>8120*12</f>
        <v>97440</v>
      </c>
      <c r="H47" s="54" t="s">
        <v>146</v>
      </c>
      <c r="I47" s="54"/>
      <c r="J47" s="53"/>
      <c r="K47" s="53"/>
      <c r="L47" s="53"/>
      <c r="M47" s="61"/>
      <c r="N47" s="53"/>
      <c r="O47" s="53"/>
      <c r="P47" s="53"/>
    </row>
    <row r="48" spans="1:16" ht="23.25">
      <c r="A48" s="53"/>
      <c r="B48" s="53"/>
      <c r="C48" s="60" t="s">
        <v>614</v>
      </c>
      <c r="D48" s="53"/>
      <c r="E48" s="53"/>
      <c r="F48" s="53"/>
      <c r="G48" s="67"/>
      <c r="H48" s="53" t="s">
        <v>353</v>
      </c>
      <c r="I48" s="54">
        <f>G52+G53+G54+G56</f>
        <v>176760</v>
      </c>
      <c r="J48" s="54" t="s">
        <v>364</v>
      </c>
      <c r="K48" s="53"/>
      <c r="L48" s="53"/>
      <c r="M48" s="61"/>
      <c r="N48" s="53"/>
      <c r="O48" s="53"/>
      <c r="P48" s="53"/>
    </row>
    <row r="49" spans="1:16" ht="23.25">
      <c r="A49" s="53" t="s">
        <v>828</v>
      </c>
      <c r="B49" s="53"/>
      <c r="C49" s="53"/>
      <c r="D49" s="53"/>
      <c r="E49" s="53"/>
      <c r="F49" s="54"/>
      <c r="G49" s="53"/>
      <c r="H49" s="54"/>
      <c r="I49" s="53"/>
      <c r="J49" s="53"/>
      <c r="K49" s="53"/>
      <c r="L49" s="53"/>
      <c r="M49" s="61"/>
      <c r="N49" s="53"/>
      <c r="O49" s="53"/>
      <c r="P49" s="53"/>
    </row>
    <row r="50" spans="1:16" s="22" customFormat="1" ht="22.5">
      <c r="A50" s="59" t="s">
        <v>352</v>
      </c>
      <c r="B50" s="57"/>
      <c r="C50" s="57"/>
      <c r="D50" s="59" t="s">
        <v>812</v>
      </c>
      <c r="E50" s="57"/>
      <c r="F50" s="57"/>
      <c r="G50" s="57" t="s">
        <v>813</v>
      </c>
      <c r="H50" s="59"/>
      <c r="I50" s="57"/>
      <c r="J50" s="57"/>
      <c r="K50" s="57"/>
      <c r="L50" s="57"/>
      <c r="M50" s="197"/>
      <c r="N50" s="57"/>
      <c r="O50" s="57"/>
      <c r="P50" s="57"/>
    </row>
    <row r="51" spans="1:16" s="22" customFormat="1" ht="22.5">
      <c r="A51" s="57" t="s">
        <v>814</v>
      </c>
      <c r="B51" s="57"/>
      <c r="C51" s="57"/>
      <c r="D51" s="59"/>
      <c r="E51" s="57"/>
      <c r="F51" s="57"/>
      <c r="G51" s="57"/>
      <c r="H51" s="59"/>
      <c r="I51" s="57"/>
      <c r="J51" s="57"/>
      <c r="K51" s="57"/>
      <c r="L51" s="57"/>
      <c r="M51" s="197"/>
      <c r="N51" s="57"/>
      <c r="O51" s="57"/>
      <c r="P51" s="57"/>
    </row>
    <row r="52" spans="1:16" ht="23.25" hidden="1">
      <c r="A52" s="53"/>
      <c r="B52" s="53"/>
      <c r="C52" s="53" t="s">
        <v>895</v>
      </c>
      <c r="D52" s="53"/>
      <c r="E52" s="53"/>
      <c r="F52" s="53"/>
      <c r="G52" s="54">
        <f>(1500+1600+470)*12</f>
        <v>42840</v>
      </c>
      <c r="H52" s="54" t="s">
        <v>146</v>
      </c>
      <c r="I52" s="53"/>
      <c r="J52" s="53"/>
      <c r="K52" s="53"/>
      <c r="L52" s="53"/>
      <c r="M52" s="61"/>
      <c r="N52" s="53"/>
      <c r="O52" s="53"/>
      <c r="P52" s="53"/>
    </row>
    <row r="53" spans="1:16" ht="23.25" hidden="1">
      <c r="A53" s="53"/>
      <c r="B53" s="53"/>
      <c r="C53" s="53" t="s">
        <v>896</v>
      </c>
      <c r="D53" s="53"/>
      <c r="E53" s="53"/>
      <c r="F53" s="53"/>
      <c r="G53" s="54">
        <f>(1500+760+1500)*12</f>
        <v>45120</v>
      </c>
      <c r="H53" s="54" t="s">
        <v>146</v>
      </c>
      <c r="I53" s="53"/>
      <c r="J53" s="53"/>
      <c r="K53" s="53"/>
      <c r="L53" s="53"/>
      <c r="M53" s="61"/>
      <c r="N53" s="53"/>
      <c r="O53" s="53"/>
      <c r="P53" s="53"/>
    </row>
    <row r="54" spans="1:16" ht="23.25" hidden="1">
      <c r="A54" s="53"/>
      <c r="B54" s="53"/>
      <c r="C54" s="53" t="s">
        <v>897</v>
      </c>
      <c r="D54" s="53"/>
      <c r="E54" s="53"/>
      <c r="F54" s="53"/>
      <c r="G54" s="54">
        <f>(1500+1500+700)*12</f>
        <v>44400</v>
      </c>
      <c r="H54" s="54" t="s">
        <v>146</v>
      </c>
      <c r="I54" s="53"/>
      <c r="J54" s="53"/>
      <c r="K54" s="53"/>
      <c r="L54" s="53"/>
      <c r="M54" s="61"/>
      <c r="N54" s="53"/>
      <c r="O54" s="53"/>
      <c r="P54" s="53"/>
    </row>
    <row r="55" spans="1:16" ht="23.25" hidden="1">
      <c r="A55" s="53"/>
      <c r="B55" s="53"/>
      <c r="C55" s="53" t="s">
        <v>1051</v>
      </c>
      <c r="D55" s="53"/>
      <c r="E55" s="53"/>
      <c r="F55" s="53"/>
      <c r="G55" s="54">
        <f>(1500+1500+760)*12</f>
        <v>45120</v>
      </c>
      <c r="H55" s="54" t="s">
        <v>146</v>
      </c>
      <c r="I55" s="53"/>
      <c r="J55" s="53"/>
      <c r="K55" s="53"/>
      <c r="L55" s="53"/>
      <c r="M55" s="61"/>
      <c r="N55" s="53"/>
      <c r="O55" s="53"/>
      <c r="P55" s="53"/>
    </row>
    <row r="56" spans="1:16" ht="23.25" hidden="1">
      <c r="A56" s="53"/>
      <c r="B56" s="53"/>
      <c r="C56" s="53" t="s">
        <v>1050</v>
      </c>
      <c r="D56" s="53"/>
      <c r="E56" s="53"/>
      <c r="F56" s="53"/>
      <c r="G56" s="54">
        <f>(1500+1500+700)*12</f>
        <v>44400</v>
      </c>
      <c r="H56" s="54" t="s">
        <v>146</v>
      </c>
      <c r="I56" s="53"/>
      <c r="J56" s="53"/>
      <c r="K56" s="53"/>
      <c r="L56" s="53"/>
      <c r="M56" s="61"/>
      <c r="N56" s="53"/>
      <c r="O56" s="53"/>
      <c r="P56" s="53"/>
    </row>
    <row r="57" spans="1:16" ht="23.25">
      <c r="A57" s="53"/>
      <c r="B57" s="53"/>
      <c r="C57" s="60" t="s">
        <v>615</v>
      </c>
      <c r="D57" s="53"/>
      <c r="E57" s="53"/>
      <c r="F57" s="64"/>
      <c r="G57" s="67"/>
      <c r="H57" s="53" t="s">
        <v>805</v>
      </c>
      <c r="I57" s="54">
        <f>3500*12</f>
        <v>42000</v>
      </c>
      <c r="J57" s="54" t="s">
        <v>364</v>
      </c>
      <c r="K57" s="53"/>
      <c r="L57" s="53"/>
      <c r="M57" s="61"/>
      <c r="N57" s="53"/>
      <c r="O57" s="53"/>
      <c r="P57" s="53"/>
    </row>
    <row r="58" spans="1:16" ht="23.25">
      <c r="A58" s="53" t="s">
        <v>829</v>
      </c>
      <c r="B58" s="53"/>
      <c r="C58" s="53"/>
      <c r="D58" s="53"/>
      <c r="E58" s="57"/>
      <c r="F58" s="57"/>
      <c r="G58" s="57" t="s">
        <v>352</v>
      </c>
      <c r="H58" s="54"/>
      <c r="I58" s="54"/>
      <c r="J58" s="53"/>
      <c r="K58" s="53"/>
      <c r="L58" s="53"/>
      <c r="M58" s="61"/>
      <c r="N58" s="53"/>
      <c r="O58" s="53"/>
      <c r="P58" s="53"/>
    </row>
    <row r="59" spans="1:16" ht="23.25">
      <c r="A59" s="59" t="s">
        <v>812</v>
      </c>
      <c r="B59" s="53"/>
      <c r="C59" s="53"/>
      <c r="D59" s="64"/>
      <c r="E59" s="57" t="s">
        <v>813</v>
      </c>
      <c r="F59" s="64"/>
      <c r="G59" s="67"/>
      <c r="H59" s="57" t="s">
        <v>814</v>
      </c>
      <c r="I59" s="54"/>
      <c r="J59" s="53"/>
      <c r="K59" s="53"/>
      <c r="L59" s="43"/>
      <c r="M59" s="121"/>
      <c r="N59" s="43"/>
      <c r="O59" s="43"/>
      <c r="P59" s="53"/>
    </row>
    <row r="60" spans="1:16" ht="23.25">
      <c r="A60" s="53"/>
      <c r="B60" s="53"/>
      <c r="C60" s="60" t="s">
        <v>252</v>
      </c>
      <c r="D60" s="53"/>
      <c r="E60" s="53"/>
      <c r="F60" s="64"/>
      <c r="G60" s="64"/>
      <c r="H60" s="54" t="s">
        <v>353</v>
      </c>
      <c r="I60" s="54">
        <f>G66+G67+G68</f>
        <v>205680</v>
      </c>
      <c r="J60" s="53" t="s">
        <v>364</v>
      </c>
      <c r="K60" s="53"/>
      <c r="L60" s="53"/>
      <c r="M60" s="61"/>
      <c r="N60" s="53"/>
      <c r="O60" s="53"/>
      <c r="P60" s="53"/>
    </row>
    <row r="61" spans="1:16" ht="23.25">
      <c r="A61" s="53" t="s">
        <v>830</v>
      </c>
      <c r="B61" s="53"/>
      <c r="C61" s="53"/>
      <c r="D61" s="53"/>
      <c r="E61" s="64"/>
      <c r="F61" s="57"/>
      <c r="G61" s="57" t="s">
        <v>352</v>
      </c>
      <c r="H61" s="54"/>
      <c r="I61" s="54"/>
      <c r="J61" s="53"/>
      <c r="K61" s="53"/>
      <c r="L61" s="53"/>
      <c r="M61" s="61"/>
      <c r="N61" s="53"/>
      <c r="O61" s="53"/>
      <c r="P61" s="53"/>
    </row>
    <row r="62" spans="1:16" ht="23.25">
      <c r="A62" s="53"/>
      <c r="B62" s="53"/>
      <c r="C62" s="53" t="s">
        <v>929</v>
      </c>
      <c r="D62" s="53"/>
      <c r="E62" s="53"/>
      <c r="F62" s="53"/>
      <c r="G62" s="54">
        <f>7270*12</f>
        <v>87240</v>
      </c>
      <c r="H62" s="54" t="s">
        <v>146</v>
      </c>
      <c r="I62" s="54" t="s">
        <v>123</v>
      </c>
      <c r="J62" s="53"/>
      <c r="K62" s="53"/>
      <c r="L62" s="53"/>
      <c r="M62" s="61"/>
      <c r="N62" s="53"/>
      <c r="O62" s="53"/>
      <c r="P62" s="53"/>
    </row>
    <row r="63" spans="1:16" ht="23.25">
      <c r="A63" s="53"/>
      <c r="B63" s="53"/>
      <c r="C63" s="53" t="s">
        <v>1052</v>
      </c>
      <c r="D63" s="53"/>
      <c r="E63" s="53"/>
      <c r="F63" s="53"/>
      <c r="G63" s="54">
        <f>5310*12</f>
        <v>63720</v>
      </c>
      <c r="H63" s="54" t="s">
        <v>146</v>
      </c>
      <c r="I63" s="54"/>
      <c r="J63" s="53"/>
      <c r="K63" s="53"/>
      <c r="L63" s="53"/>
      <c r="M63" s="61"/>
      <c r="N63" s="53"/>
      <c r="O63" s="53"/>
      <c r="P63" s="53"/>
    </row>
    <row r="64" spans="1:16" ht="23.25">
      <c r="A64" s="53"/>
      <c r="B64" s="53"/>
      <c r="C64" s="53" t="s">
        <v>48</v>
      </c>
      <c r="D64" s="53"/>
      <c r="E64" s="53"/>
      <c r="F64" s="53"/>
      <c r="G64" s="54">
        <f>5310*12</f>
        <v>63720</v>
      </c>
      <c r="H64" s="54" t="s">
        <v>146</v>
      </c>
      <c r="I64" s="54"/>
      <c r="J64" s="53"/>
      <c r="K64" s="53"/>
      <c r="L64" s="53"/>
      <c r="M64" s="61"/>
      <c r="N64" s="53"/>
      <c r="O64" s="53"/>
      <c r="P64" s="53"/>
    </row>
    <row r="65" spans="1:16" ht="23.25">
      <c r="A65" s="59" t="s">
        <v>812</v>
      </c>
      <c r="B65" s="53"/>
      <c r="C65" s="53"/>
      <c r="D65" s="64"/>
      <c r="E65" s="57" t="s">
        <v>813</v>
      </c>
      <c r="F65" s="64"/>
      <c r="G65" s="67"/>
      <c r="H65" s="57" t="s">
        <v>814</v>
      </c>
      <c r="I65" s="54"/>
      <c r="J65" s="53"/>
      <c r="K65" s="53"/>
      <c r="L65" s="43"/>
      <c r="M65" s="121"/>
      <c r="N65" s="43"/>
      <c r="O65" s="43"/>
      <c r="P65" s="53"/>
    </row>
    <row r="66" spans="1:16" ht="23.25">
      <c r="A66" s="57"/>
      <c r="B66" s="53"/>
      <c r="C66" s="53" t="s">
        <v>911</v>
      </c>
      <c r="D66" s="53"/>
      <c r="E66" s="53"/>
      <c r="F66" s="53"/>
      <c r="G66" s="54">
        <f>6980*12</f>
        <v>83760</v>
      </c>
      <c r="H66" s="54" t="s">
        <v>146</v>
      </c>
      <c r="I66" s="54"/>
      <c r="J66" s="53"/>
      <c r="K66" s="53"/>
      <c r="L66" s="53"/>
      <c r="M66" s="61"/>
      <c r="N66" s="53"/>
      <c r="O66" s="53"/>
      <c r="P66" s="53"/>
    </row>
    <row r="67" spans="1:16" ht="23.25">
      <c r="A67" s="57"/>
      <c r="B67" s="53"/>
      <c r="C67" s="53" t="s">
        <v>912</v>
      </c>
      <c r="D67" s="53"/>
      <c r="E67" s="57"/>
      <c r="F67" s="53"/>
      <c r="G67" s="54">
        <f>5080*12</f>
        <v>60960</v>
      </c>
      <c r="H67" s="54" t="s">
        <v>146</v>
      </c>
      <c r="I67" s="54"/>
      <c r="J67" s="53"/>
      <c r="K67" s="53"/>
      <c r="L67" s="53"/>
      <c r="M67" s="61"/>
      <c r="N67" s="53"/>
      <c r="O67" s="53"/>
      <c r="P67" s="53"/>
    </row>
    <row r="68" spans="1:16" ht="23.25">
      <c r="A68" s="57"/>
      <c r="B68" s="53"/>
      <c r="C68" s="53" t="s">
        <v>1035</v>
      </c>
      <c r="D68" s="53"/>
      <c r="E68" s="57"/>
      <c r="F68" s="53"/>
      <c r="G68" s="54">
        <f>5080*12</f>
        <v>60960</v>
      </c>
      <c r="H68" s="54" t="s">
        <v>146</v>
      </c>
      <c r="I68" s="54"/>
      <c r="J68" s="53"/>
      <c r="K68" s="53"/>
      <c r="L68" s="53"/>
      <c r="M68" s="61"/>
      <c r="N68" s="53"/>
      <c r="O68" s="53"/>
      <c r="P68" s="53"/>
    </row>
    <row r="69" spans="1:16" ht="23.25">
      <c r="A69" s="57"/>
      <c r="B69" s="53"/>
      <c r="C69" s="60" t="s">
        <v>253</v>
      </c>
      <c r="D69" s="53"/>
      <c r="E69" s="53"/>
      <c r="F69" s="53"/>
      <c r="G69" s="53"/>
      <c r="H69" s="54" t="s">
        <v>353</v>
      </c>
      <c r="I69" s="54">
        <f>G73+G74+G75</f>
        <v>108000</v>
      </c>
      <c r="J69" s="53" t="s">
        <v>771</v>
      </c>
      <c r="K69" s="53"/>
      <c r="L69" s="61"/>
      <c r="M69" s="61"/>
      <c r="N69" s="53"/>
      <c r="O69" s="53"/>
      <c r="P69" s="53"/>
    </row>
    <row r="70" spans="1:16" ht="23.25">
      <c r="A70" s="53" t="s">
        <v>575</v>
      </c>
      <c r="B70" s="53"/>
      <c r="C70" s="53"/>
      <c r="D70" s="53"/>
      <c r="E70" s="53"/>
      <c r="F70" s="53"/>
      <c r="G70" s="54"/>
      <c r="H70" s="64"/>
      <c r="I70" s="54"/>
      <c r="J70" s="53"/>
      <c r="K70" s="53"/>
      <c r="L70" s="53"/>
      <c r="M70" s="61"/>
      <c r="N70" s="53"/>
      <c r="O70" s="53"/>
      <c r="P70" s="53"/>
    </row>
    <row r="71" spans="1:16" ht="23.25">
      <c r="A71" s="57" t="s">
        <v>352</v>
      </c>
      <c r="B71" s="53"/>
      <c r="C71" s="53"/>
      <c r="D71" s="59" t="s">
        <v>812</v>
      </c>
      <c r="E71" s="64"/>
      <c r="F71" s="53"/>
      <c r="G71" s="54"/>
      <c r="H71" s="57" t="s">
        <v>813</v>
      </c>
      <c r="I71" s="54"/>
      <c r="J71" s="53"/>
      <c r="K71" s="53"/>
      <c r="L71" s="53"/>
      <c r="M71" s="61"/>
      <c r="N71" s="53"/>
      <c r="O71" s="53"/>
      <c r="P71" s="53"/>
    </row>
    <row r="72" spans="1:16" ht="23.25">
      <c r="A72" s="57" t="s">
        <v>814</v>
      </c>
      <c r="B72" s="53"/>
      <c r="C72" s="53"/>
      <c r="D72" s="53"/>
      <c r="E72" s="64"/>
      <c r="F72" s="53"/>
      <c r="G72" s="53"/>
      <c r="H72" s="64"/>
      <c r="I72" s="53"/>
      <c r="J72" s="53"/>
      <c r="K72" s="53"/>
      <c r="L72" s="53"/>
      <c r="M72" s="61"/>
      <c r="N72" s="53"/>
      <c r="O72" s="53"/>
      <c r="P72" s="53"/>
    </row>
    <row r="73" spans="1:16" ht="23.25">
      <c r="A73" s="57"/>
      <c r="B73" s="53"/>
      <c r="C73" s="53" t="s">
        <v>911</v>
      </c>
      <c r="D73" s="53"/>
      <c r="E73" s="53"/>
      <c r="F73" s="53"/>
      <c r="G73" s="54">
        <f>(1500+1500)*12</f>
        <v>36000</v>
      </c>
      <c r="H73" s="54" t="s">
        <v>146</v>
      </c>
      <c r="I73" s="54"/>
      <c r="J73" s="53"/>
      <c r="K73" s="64"/>
      <c r="L73" s="64"/>
      <c r="M73" s="61"/>
      <c r="N73" s="53"/>
      <c r="O73" s="53"/>
      <c r="P73" s="53"/>
    </row>
    <row r="74" spans="1:16" ht="23.25">
      <c r="A74" s="57"/>
      <c r="B74" s="53"/>
      <c r="C74" s="53" t="s">
        <v>912</v>
      </c>
      <c r="D74" s="53"/>
      <c r="E74" s="57"/>
      <c r="F74" s="53"/>
      <c r="G74" s="54">
        <f>(1500+1500)*12</f>
        <v>36000</v>
      </c>
      <c r="H74" s="54" t="s">
        <v>146</v>
      </c>
      <c r="I74" s="54"/>
      <c r="J74" s="53"/>
      <c r="K74" s="64"/>
      <c r="L74" s="64"/>
      <c r="M74" s="61"/>
      <c r="N74" s="53"/>
      <c r="O74" s="53"/>
      <c r="P74" s="53"/>
    </row>
    <row r="75" spans="1:16" ht="23.25">
      <c r="A75" s="57"/>
      <c r="B75" s="53"/>
      <c r="C75" s="53" t="s">
        <v>1035</v>
      </c>
      <c r="D75" s="53"/>
      <c r="E75" s="57"/>
      <c r="F75" s="53"/>
      <c r="G75" s="54">
        <f>(1500+1500)*12</f>
        <v>36000</v>
      </c>
      <c r="H75" s="54" t="s">
        <v>146</v>
      </c>
      <c r="I75" s="54"/>
      <c r="J75" s="53"/>
      <c r="K75" s="64"/>
      <c r="L75" s="64"/>
      <c r="M75" s="61"/>
      <c r="N75" s="53"/>
      <c r="O75" s="53"/>
      <c r="P75" s="53"/>
    </row>
    <row r="76" spans="1:16" s="1" customFormat="1" ht="37.5" customHeight="1">
      <c r="A76" s="45"/>
      <c r="B76" s="45" t="s">
        <v>355</v>
      </c>
      <c r="C76" s="45"/>
      <c r="D76" s="45"/>
      <c r="E76" s="45"/>
      <c r="F76" s="45" t="s">
        <v>353</v>
      </c>
      <c r="G76" s="51">
        <v>0</v>
      </c>
      <c r="H76" s="51" t="s">
        <v>146</v>
      </c>
      <c r="I76" s="51"/>
      <c r="J76" s="45"/>
      <c r="K76" s="45"/>
      <c r="L76" s="45"/>
      <c r="M76" s="62"/>
      <c r="N76" s="45"/>
      <c r="O76" s="45"/>
      <c r="P76" s="45"/>
    </row>
    <row r="77" spans="1:16" s="1" customFormat="1" ht="22.5" customHeight="1">
      <c r="A77" s="45"/>
      <c r="B77" s="45"/>
      <c r="C77" s="45"/>
      <c r="D77" s="45"/>
      <c r="E77" s="45"/>
      <c r="F77" s="45"/>
      <c r="G77" s="51"/>
      <c r="H77" s="51"/>
      <c r="I77" s="51"/>
      <c r="J77" s="45"/>
      <c r="K77" s="45"/>
      <c r="L77" s="45"/>
      <c r="M77" s="62"/>
      <c r="N77" s="45"/>
      <c r="O77" s="45"/>
      <c r="P77" s="45"/>
    </row>
    <row r="78" spans="1:16" s="5" customFormat="1" ht="23.25">
      <c r="A78" s="45"/>
      <c r="B78" s="45" t="s">
        <v>356</v>
      </c>
      <c r="C78" s="45"/>
      <c r="D78" s="45"/>
      <c r="E78" s="45"/>
      <c r="F78" s="198"/>
      <c r="G78" s="198"/>
      <c r="H78" s="45" t="s">
        <v>353</v>
      </c>
      <c r="I78" s="51">
        <f>I81+I84+I87+I95+I98+I103+I115+I121+I136+I197+I202+I205+I211+I214+I218+I222+I226+I229+I232+I110</f>
        <v>2202800</v>
      </c>
      <c r="J78" s="51" t="s">
        <v>364</v>
      </c>
      <c r="K78" s="45"/>
      <c r="L78" s="48"/>
      <c r="M78" s="62"/>
      <c r="N78" s="45"/>
      <c r="O78" s="45"/>
      <c r="P78" s="45"/>
    </row>
    <row r="79" spans="1:16" ht="23.25">
      <c r="A79" s="53"/>
      <c r="B79" s="53"/>
      <c r="C79" s="45" t="s">
        <v>357</v>
      </c>
      <c r="D79" s="53"/>
      <c r="E79" s="53"/>
      <c r="F79" s="64"/>
      <c r="G79" s="67"/>
      <c r="H79" s="53"/>
      <c r="I79" s="54"/>
      <c r="J79" s="54"/>
      <c r="K79" s="53"/>
      <c r="L79" s="53"/>
      <c r="M79" s="61"/>
      <c r="N79" s="53"/>
      <c r="O79" s="53"/>
      <c r="P79" s="53"/>
    </row>
    <row r="80" spans="1:16" ht="23.25">
      <c r="A80" s="53"/>
      <c r="B80" s="53"/>
      <c r="C80" s="60" t="s">
        <v>616</v>
      </c>
      <c r="D80" s="53"/>
      <c r="E80" s="53"/>
      <c r="F80" s="53"/>
      <c r="G80" s="54"/>
      <c r="H80" s="54"/>
      <c r="I80" s="54"/>
      <c r="J80" s="53"/>
      <c r="K80" s="53"/>
      <c r="L80" s="53"/>
      <c r="M80" s="61"/>
      <c r="N80" s="53"/>
      <c r="O80" s="53"/>
      <c r="P80" s="53"/>
    </row>
    <row r="81" spans="1:16" ht="23.25">
      <c r="A81" s="53"/>
      <c r="B81" s="53"/>
      <c r="C81" s="60"/>
      <c r="D81" s="53"/>
      <c r="E81" s="53"/>
      <c r="F81" s="53"/>
      <c r="G81" s="54"/>
      <c r="H81" s="53" t="s">
        <v>353</v>
      </c>
      <c r="I81" s="65">
        <v>50000</v>
      </c>
      <c r="J81" s="53" t="s">
        <v>146</v>
      </c>
      <c r="K81" s="53"/>
      <c r="L81" s="53"/>
      <c r="M81" s="61"/>
      <c r="N81" s="53"/>
      <c r="O81" s="53"/>
      <c r="P81" s="53"/>
    </row>
    <row r="82" spans="1:16" ht="23.25">
      <c r="A82" s="53" t="s">
        <v>831</v>
      </c>
      <c r="B82" s="53"/>
      <c r="C82" s="64"/>
      <c r="D82" s="53"/>
      <c r="E82" s="53"/>
      <c r="F82" s="53"/>
      <c r="G82" s="54"/>
      <c r="H82" s="54"/>
      <c r="I82" s="59" t="s">
        <v>352</v>
      </c>
      <c r="J82" s="53"/>
      <c r="K82" s="53"/>
      <c r="L82" s="53"/>
      <c r="M82" s="61"/>
      <c r="N82" s="53"/>
      <c r="O82" s="53"/>
      <c r="P82" s="53"/>
    </row>
    <row r="83" spans="1:16" ht="23.25">
      <c r="A83" s="59" t="s">
        <v>812</v>
      </c>
      <c r="B83" s="53"/>
      <c r="C83" s="53"/>
      <c r="D83" s="64"/>
      <c r="E83" s="57" t="s">
        <v>813</v>
      </c>
      <c r="F83" s="64"/>
      <c r="G83" s="67"/>
      <c r="H83" s="57" t="s">
        <v>814</v>
      </c>
      <c r="I83" s="54"/>
      <c r="J83" s="53"/>
      <c r="K83" s="53"/>
      <c r="L83" s="43"/>
      <c r="M83" s="121"/>
      <c r="N83" s="43"/>
      <c r="O83" s="43"/>
      <c r="P83" s="53"/>
    </row>
    <row r="84" spans="1:16" ht="23.25">
      <c r="A84" s="53"/>
      <c r="B84" s="53"/>
      <c r="C84" s="60" t="s">
        <v>713</v>
      </c>
      <c r="D84" s="53"/>
      <c r="E84" s="53"/>
      <c r="F84" s="64"/>
      <c r="G84" s="64"/>
      <c r="H84" s="53" t="s">
        <v>353</v>
      </c>
      <c r="I84" s="54">
        <v>70000</v>
      </c>
      <c r="J84" s="54" t="s">
        <v>771</v>
      </c>
      <c r="K84" s="54"/>
      <c r="L84" s="53"/>
      <c r="M84" s="61"/>
      <c r="N84" s="53"/>
      <c r="O84" s="53"/>
      <c r="P84" s="53"/>
    </row>
    <row r="85" spans="1:16" ht="23.25">
      <c r="A85" s="53" t="s">
        <v>832</v>
      </c>
      <c r="B85" s="53"/>
      <c r="C85" s="53"/>
      <c r="D85" s="53"/>
      <c r="E85" s="53"/>
      <c r="F85" s="64"/>
      <c r="G85" s="59"/>
      <c r="H85" s="57" t="s">
        <v>352</v>
      </c>
      <c r="I85" s="59"/>
      <c r="J85" s="57"/>
      <c r="K85" s="53"/>
      <c r="L85" s="53"/>
      <c r="M85" s="61"/>
      <c r="N85" s="53"/>
      <c r="O85" s="53"/>
      <c r="P85" s="53"/>
    </row>
    <row r="86" spans="1:16" ht="23.25">
      <c r="A86" s="59" t="s">
        <v>812</v>
      </c>
      <c r="B86" s="53"/>
      <c r="C86" s="53"/>
      <c r="D86" s="64"/>
      <c r="E86" s="57" t="s">
        <v>813</v>
      </c>
      <c r="F86" s="64"/>
      <c r="G86" s="67"/>
      <c r="H86" s="57" t="s">
        <v>814</v>
      </c>
      <c r="I86" s="54"/>
      <c r="J86" s="53"/>
      <c r="K86" s="53"/>
      <c r="L86" s="43"/>
      <c r="M86" s="121"/>
      <c r="N86" s="43"/>
      <c r="O86" s="43"/>
      <c r="P86" s="53"/>
    </row>
    <row r="87" spans="1:16" ht="23.25">
      <c r="A87" s="53"/>
      <c r="B87" s="53"/>
      <c r="C87" s="60" t="s">
        <v>714</v>
      </c>
      <c r="D87" s="53"/>
      <c r="E87" s="53"/>
      <c r="F87" s="53"/>
      <c r="G87" s="54"/>
      <c r="H87" s="54" t="s">
        <v>353</v>
      </c>
      <c r="I87" s="54">
        <v>40000</v>
      </c>
      <c r="J87" s="53" t="s">
        <v>608</v>
      </c>
      <c r="K87" s="53"/>
      <c r="L87" s="53"/>
      <c r="M87" s="61"/>
      <c r="N87" s="53"/>
      <c r="O87" s="53"/>
      <c r="P87" s="53"/>
    </row>
    <row r="88" spans="1:16" ht="23.25">
      <c r="A88" s="53" t="s">
        <v>833</v>
      </c>
      <c r="B88" s="53"/>
      <c r="C88" s="53"/>
      <c r="D88" s="53"/>
      <c r="E88" s="53"/>
      <c r="F88" s="53"/>
      <c r="G88" s="54"/>
      <c r="H88" s="54"/>
      <c r="I88" s="59" t="s">
        <v>352</v>
      </c>
      <c r="J88" s="53"/>
      <c r="K88" s="53"/>
      <c r="L88" s="53"/>
      <c r="M88" s="61"/>
      <c r="N88" s="53"/>
      <c r="O88" s="53"/>
      <c r="P88" s="53"/>
    </row>
    <row r="89" spans="1:16" s="22" customFormat="1" ht="22.5">
      <c r="A89" s="59" t="s">
        <v>812</v>
      </c>
      <c r="B89" s="57"/>
      <c r="C89" s="57"/>
      <c r="D89" s="57"/>
      <c r="E89" s="57" t="s">
        <v>813</v>
      </c>
      <c r="F89" s="57"/>
      <c r="G89" s="57"/>
      <c r="H89" s="57" t="s">
        <v>814</v>
      </c>
      <c r="I89" s="57"/>
      <c r="J89" s="57"/>
      <c r="K89" s="57"/>
      <c r="L89" s="57"/>
      <c r="M89" s="197"/>
      <c r="N89" s="57"/>
      <c r="O89" s="57"/>
      <c r="P89" s="57"/>
    </row>
    <row r="90" spans="1:16" s="22" customFormat="1" ht="22.5">
      <c r="A90" s="59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197"/>
      <c r="N90" s="57"/>
      <c r="O90" s="57"/>
      <c r="P90" s="57"/>
    </row>
    <row r="91" spans="1:16" s="22" customFormat="1" ht="22.5">
      <c r="A91" s="59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197"/>
      <c r="N91" s="57"/>
      <c r="O91" s="57"/>
      <c r="P91" s="57"/>
    </row>
    <row r="92" spans="1:16" s="22" customFormat="1" ht="22.5">
      <c r="A92" s="59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197"/>
      <c r="N92" s="57"/>
      <c r="O92" s="57"/>
      <c r="P92" s="57"/>
    </row>
    <row r="93" spans="1:16" s="22" customFormat="1" ht="22.5">
      <c r="A93" s="59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197"/>
      <c r="N93" s="57"/>
      <c r="O93" s="57"/>
      <c r="P93" s="57"/>
    </row>
    <row r="94" spans="1:16" ht="23.25">
      <c r="A94" s="259" t="s">
        <v>402</v>
      </c>
      <c r="B94" s="259"/>
      <c r="C94" s="259"/>
      <c r="D94" s="259"/>
      <c r="E94" s="259"/>
      <c r="F94" s="259"/>
      <c r="G94" s="259"/>
      <c r="H94" s="259"/>
      <c r="I94" s="259"/>
      <c r="J94" s="259"/>
      <c r="K94" s="188"/>
      <c r="L94" s="45"/>
      <c r="M94" s="61"/>
      <c r="N94" s="53"/>
      <c r="O94" s="53"/>
      <c r="P94" s="53"/>
    </row>
    <row r="95" spans="1:16" ht="23.25">
      <c r="A95" s="53"/>
      <c r="B95" s="53"/>
      <c r="C95" s="60" t="s">
        <v>617</v>
      </c>
      <c r="D95" s="53"/>
      <c r="E95" s="53"/>
      <c r="F95" s="64"/>
      <c r="G95" s="64"/>
      <c r="H95" s="53" t="s">
        <v>353</v>
      </c>
      <c r="I95" s="54">
        <v>35000</v>
      </c>
      <c r="J95" s="54" t="s">
        <v>771</v>
      </c>
      <c r="K95" s="54"/>
      <c r="L95" s="53"/>
      <c r="M95" s="61"/>
      <c r="N95" s="53"/>
      <c r="O95" s="53"/>
      <c r="P95" s="53"/>
    </row>
    <row r="96" spans="1:16" ht="23.25">
      <c r="A96" s="53" t="s">
        <v>834</v>
      </c>
      <c r="B96" s="53"/>
      <c r="C96" s="53"/>
      <c r="D96" s="53"/>
      <c r="E96" s="64"/>
      <c r="F96" s="53"/>
      <c r="G96" s="57" t="s">
        <v>352</v>
      </c>
      <c r="H96" s="53"/>
      <c r="I96" s="59"/>
      <c r="J96" s="57"/>
      <c r="K96" s="53"/>
      <c r="L96" s="53"/>
      <c r="M96" s="61"/>
      <c r="N96" s="53"/>
      <c r="O96" s="53"/>
      <c r="P96" s="53"/>
    </row>
    <row r="97" spans="1:16" s="22" customFormat="1" ht="22.5">
      <c r="A97" s="59" t="s">
        <v>812</v>
      </c>
      <c r="B97" s="57"/>
      <c r="C97" s="57"/>
      <c r="D97" s="57"/>
      <c r="E97" s="57" t="s">
        <v>813</v>
      </c>
      <c r="F97" s="57"/>
      <c r="G97" s="57"/>
      <c r="H97" s="57" t="s">
        <v>814</v>
      </c>
      <c r="I97" s="57"/>
      <c r="J97" s="57"/>
      <c r="K97" s="57"/>
      <c r="L97" s="57"/>
      <c r="M97" s="197"/>
      <c r="N97" s="57"/>
      <c r="O97" s="57"/>
      <c r="P97" s="57"/>
    </row>
    <row r="98" spans="1:16" ht="23.25">
      <c r="A98" s="53"/>
      <c r="B98" s="53"/>
      <c r="C98" s="60" t="s">
        <v>618</v>
      </c>
      <c r="D98" s="53"/>
      <c r="E98" s="53"/>
      <c r="F98" s="53"/>
      <c r="G98" s="64"/>
      <c r="H98" s="53" t="s">
        <v>353</v>
      </c>
      <c r="I98" s="54">
        <f>G101+G102</f>
        <v>80000</v>
      </c>
      <c r="J98" s="54" t="s">
        <v>608</v>
      </c>
      <c r="K98" s="53"/>
      <c r="L98" s="53"/>
      <c r="M98" s="61"/>
      <c r="N98" s="53"/>
      <c r="O98" s="53"/>
      <c r="P98" s="53"/>
    </row>
    <row r="99" spans="1:16" ht="23.25">
      <c r="A99" s="53" t="s">
        <v>835</v>
      </c>
      <c r="B99" s="53"/>
      <c r="C99" s="53"/>
      <c r="D99" s="53"/>
      <c r="E99" s="53"/>
      <c r="F99" s="53"/>
      <c r="G99" s="53"/>
      <c r="H99" s="53"/>
      <c r="I99" s="57" t="s">
        <v>352</v>
      </c>
      <c r="J99" s="59"/>
      <c r="K99" s="53"/>
      <c r="L99" s="59"/>
      <c r="M99" s="61"/>
      <c r="N99" s="53"/>
      <c r="O99" s="53"/>
      <c r="P99" s="53"/>
    </row>
    <row r="100" spans="1:16" ht="23.25">
      <c r="A100" s="59" t="s">
        <v>812</v>
      </c>
      <c r="B100" s="53"/>
      <c r="C100" s="53"/>
      <c r="D100" s="53"/>
      <c r="E100" s="57" t="s">
        <v>813</v>
      </c>
      <c r="F100" s="57"/>
      <c r="G100" s="57"/>
      <c r="H100" s="57" t="s">
        <v>814</v>
      </c>
      <c r="I100" s="53"/>
      <c r="J100" s="57"/>
      <c r="K100" s="53"/>
      <c r="L100" s="53"/>
      <c r="M100" s="61"/>
      <c r="N100" s="53"/>
      <c r="O100" s="53"/>
      <c r="P100" s="53"/>
    </row>
    <row r="101" spans="1:16" ht="23.25">
      <c r="A101" s="59"/>
      <c r="B101" s="53"/>
      <c r="C101" s="53" t="s">
        <v>913</v>
      </c>
      <c r="D101" s="53"/>
      <c r="E101" s="57"/>
      <c r="F101" s="57"/>
      <c r="G101" s="54">
        <v>30000</v>
      </c>
      <c r="H101" s="53" t="s">
        <v>146</v>
      </c>
      <c r="I101" s="53"/>
      <c r="J101" s="57"/>
      <c r="K101" s="53"/>
      <c r="L101" s="53"/>
      <c r="M101" s="61"/>
      <c r="N101" s="53"/>
      <c r="O101" s="53"/>
      <c r="P101" s="53"/>
    </row>
    <row r="102" spans="1:16" ht="23.25">
      <c r="A102" s="59"/>
      <c r="B102" s="53"/>
      <c r="C102" s="53" t="s">
        <v>374</v>
      </c>
      <c r="D102" s="53"/>
      <c r="E102" s="57"/>
      <c r="F102" s="57"/>
      <c r="G102" s="54">
        <v>50000</v>
      </c>
      <c r="H102" s="53" t="s">
        <v>146</v>
      </c>
      <c r="I102" s="53"/>
      <c r="J102" s="57"/>
      <c r="K102" s="53"/>
      <c r="L102" s="53"/>
      <c r="M102" s="61"/>
      <c r="N102" s="53"/>
      <c r="O102" s="53"/>
      <c r="P102" s="53"/>
    </row>
    <row r="103" spans="1:16" ht="23.25">
      <c r="A103" s="53"/>
      <c r="B103" s="53"/>
      <c r="C103" s="60" t="s">
        <v>619</v>
      </c>
      <c r="D103" s="53"/>
      <c r="E103" s="53"/>
      <c r="F103" s="53"/>
      <c r="G103" s="64"/>
      <c r="H103" s="54" t="s">
        <v>353</v>
      </c>
      <c r="I103" s="54">
        <f>G107+G108</f>
        <v>60000</v>
      </c>
      <c r="J103" s="54" t="s">
        <v>364</v>
      </c>
      <c r="K103" s="53"/>
      <c r="L103" s="53"/>
      <c r="M103" s="61"/>
      <c r="N103" s="53"/>
      <c r="O103" s="53"/>
      <c r="P103" s="53"/>
    </row>
    <row r="104" spans="1:16" ht="23.25">
      <c r="A104" s="53" t="s">
        <v>631</v>
      </c>
      <c r="B104" s="53"/>
      <c r="C104" s="53"/>
      <c r="D104" s="53"/>
      <c r="E104" s="53"/>
      <c r="F104" s="53"/>
      <c r="G104" s="54"/>
      <c r="H104" s="54"/>
      <c r="I104" s="64"/>
      <c r="J104" s="53"/>
      <c r="K104" s="53"/>
      <c r="L104" s="53"/>
      <c r="M104" s="61"/>
      <c r="N104" s="53"/>
      <c r="O104" s="53"/>
      <c r="P104" s="53"/>
    </row>
    <row r="105" spans="1:16" ht="23.25">
      <c r="A105" s="57" t="s">
        <v>352</v>
      </c>
      <c r="B105" s="53"/>
      <c r="C105" s="53"/>
      <c r="D105" s="59" t="s">
        <v>812</v>
      </c>
      <c r="E105" s="64"/>
      <c r="F105" s="57"/>
      <c r="G105" s="57"/>
      <c r="H105" s="57" t="s">
        <v>813</v>
      </c>
      <c r="I105" s="53"/>
      <c r="J105" s="57"/>
      <c r="K105" s="53"/>
      <c r="L105" s="53"/>
      <c r="M105" s="61"/>
      <c r="N105" s="53"/>
      <c r="O105" s="53"/>
      <c r="P105" s="53"/>
    </row>
    <row r="106" spans="1:16" ht="23.25">
      <c r="A106" s="57" t="s">
        <v>814</v>
      </c>
      <c r="B106" s="53"/>
      <c r="C106" s="64"/>
      <c r="D106" s="53"/>
      <c r="E106" s="57"/>
      <c r="F106" s="57"/>
      <c r="G106" s="64"/>
      <c r="H106" s="64"/>
      <c r="I106" s="53"/>
      <c r="J106" s="57"/>
      <c r="K106" s="53"/>
      <c r="L106" s="53"/>
      <c r="M106" s="61"/>
      <c r="N106" s="53"/>
      <c r="O106" s="53"/>
      <c r="P106" s="53"/>
    </row>
    <row r="107" spans="1:16" ht="23.25" hidden="1">
      <c r="A107" s="59"/>
      <c r="B107" s="53"/>
      <c r="C107" s="53" t="s">
        <v>913</v>
      </c>
      <c r="D107" s="53"/>
      <c r="E107" s="57"/>
      <c r="F107" s="57"/>
      <c r="G107" s="54">
        <v>30000</v>
      </c>
      <c r="H107" s="53" t="s">
        <v>146</v>
      </c>
      <c r="I107" s="53"/>
      <c r="J107" s="57"/>
      <c r="K107" s="53"/>
      <c r="L107" s="53"/>
      <c r="M107" s="61"/>
      <c r="N107" s="53"/>
      <c r="O107" s="53"/>
      <c r="P107" s="53"/>
    </row>
    <row r="108" spans="1:16" ht="23.25" hidden="1">
      <c r="A108" s="59"/>
      <c r="B108" s="53"/>
      <c r="C108" s="53" t="s">
        <v>374</v>
      </c>
      <c r="D108" s="53"/>
      <c r="E108" s="57"/>
      <c r="F108" s="57"/>
      <c r="G108" s="54">
        <v>30000</v>
      </c>
      <c r="H108" s="53" t="s">
        <v>146</v>
      </c>
      <c r="I108" s="53"/>
      <c r="J108" s="57"/>
      <c r="K108" s="53"/>
      <c r="L108" s="53"/>
      <c r="M108" s="61"/>
      <c r="N108" s="53"/>
      <c r="O108" s="53"/>
      <c r="P108" s="53"/>
    </row>
    <row r="109" spans="1:16" ht="23.25">
      <c r="A109" s="59"/>
      <c r="B109" s="53"/>
      <c r="C109" s="60" t="s">
        <v>632</v>
      </c>
      <c r="D109" s="53"/>
      <c r="E109" s="57"/>
      <c r="F109" s="57"/>
      <c r="G109" s="54"/>
      <c r="H109" s="53"/>
      <c r="I109" s="53"/>
      <c r="J109" s="57"/>
      <c r="K109" s="53"/>
      <c r="L109" s="53"/>
      <c r="M109" s="61"/>
      <c r="N109" s="53"/>
      <c r="O109" s="53"/>
      <c r="P109" s="53"/>
    </row>
    <row r="110" spans="1:16" ht="23.25">
      <c r="A110" s="54"/>
      <c r="B110" s="53"/>
      <c r="C110" s="64"/>
      <c r="D110" s="64"/>
      <c r="E110" s="64"/>
      <c r="F110" s="57"/>
      <c r="G110" s="54"/>
      <c r="H110" s="53" t="s">
        <v>353</v>
      </c>
      <c r="I110" s="65">
        <f>(14660+9340+10440+8340+8120+7270+5340+5340)*3</f>
        <v>206550</v>
      </c>
      <c r="J110" s="54" t="s">
        <v>146</v>
      </c>
      <c r="K110" s="66"/>
      <c r="L110" s="53"/>
      <c r="M110" s="61"/>
      <c r="N110" s="53"/>
      <c r="O110" s="53"/>
      <c r="P110" s="53"/>
    </row>
    <row r="111" spans="1:16" ht="23.25">
      <c r="A111" s="53" t="s">
        <v>836</v>
      </c>
      <c r="B111" s="53"/>
      <c r="C111" s="66"/>
      <c r="D111" s="54"/>
      <c r="E111" s="53"/>
      <c r="F111" s="57"/>
      <c r="G111" s="54"/>
      <c r="H111" s="53"/>
      <c r="I111" s="53"/>
      <c r="J111" s="57"/>
      <c r="K111" s="53"/>
      <c r="L111" s="53"/>
      <c r="M111" s="61"/>
      <c r="N111" s="53"/>
      <c r="O111" s="53"/>
      <c r="P111" s="53"/>
    </row>
    <row r="112" spans="1:16" ht="23.25">
      <c r="A112" s="53" t="s">
        <v>837</v>
      </c>
      <c r="B112" s="53"/>
      <c r="C112" s="64"/>
      <c r="D112" s="57" t="s">
        <v>352</v>
      </c>
      <c r="E112" s="57"/>
      <c r="F112" s="57"/>
      <c r="G112" s="67"/>
      <c r="H112" s="67"/>
      <c r="I112" s="67"/>
      <c r="J112" s="57"/>
      <c r="K112" s="53"/>
      <c r="L112" s="53"/>
      <c r="M112" s="61"/>
      <c r="N112" s="53"/>
      <c r="O112" s="53"/>
      <c r="P112" s="53"/>
    </row>
    <row r="113" spans="1:16" ht="23.25">
      <c r="A113" s="59" t="s">
        <v>812</v>
      </c>
      <c r="B113" s="53"/>
      <c r="C113" s="53"/>
      <c r="D113" s="53"/>
      <c r="E113" s="57" t="s">
        <v>813</v>
      </c>
      <c r="F113" s="57"/>
      <c r="G113" s="57"/>
      <c r="H113" s="57" t="s">
        <v>814</v>
      </c>
      <c r="I113" s="53"/>
      <c r="J113" s="57"/>
      <c r="K113" s="53"/>
      <c r="L113" s="53"/>
      <c r="M113" s="61"/>
      <c r="N113" s="53"/>
      <c r="O113" s="53"/>
      <c r="P113" s="53"/>
    </row>
    <row r="114" spans="1:16" ht="23.25">
      <c r="A114" s="53"/>
      <c r="B114" s="53"/>
      <c r="C114" s="60" t="s">
        <v>365</v>
      </c>
      <c r="D114" s="53"/>
      <c r="E114" s="53"/>
      <c r="F114" s="53"/>
      <c r="G114" s="54"/>
      <c r="H114" s="54"/>
      <c r="I114" s="54"/>
      <c r="J114" s="53"/>
      <c r="K114" s="53"/>
      <c r="L114" s="53"/>
      <c r="M114" s="61"/>
      <c r="N114" s="53"/>
      <c r="O114" s="53"/>
      <c r="P114" s="53"/>
    </row>
    <row r="115" spans="1:16" ht="23.25">
      <c r="A115" s="53"/>
      <c r="B115" s="53"/>
      <c r="C115" s="60" t="s">
        <v>640</v>
      </c>
      <c r="D115" s="53"/>
      <c r="E115" s="53"/>
      <c r="F115" s="53"/>
      <c r="G115" s="54"/>
      <c r="H115" s="53" t="s">
        <v>353</v>
      </c>
      <c r="I115" s="54">
        <v>240000</v>
      </c>
      <c r="J115" s="54" t="s">
        <v>364</v>
      </c>
      <c r="K115" s="53"/>
      <c r="L115" s="53"/>
      <c r="M115" s="61"/>
      <c r="N115" s="53"/>
      <c r="O115" s="53"/>
      <c r="P115" s="53"/>
    </row>
    <row r="116" spans="1:16" ht="23.25">
      <c r="A116" s="53" t="s">
        <v>723</v>
      </c>
      <c r="B116" s="53"/>
      <c r="C116" s="53"/>
      <c r="D116" s="53"/>
      <c r="E116" s="53"/>
      <c r="F116" s="53"/>
      <c r="G116" s="54"/>
      <c r="H116" s="54"/>
      <c r="I116" s="54"/>
      <c r="J116" s="53"/>
      <c r="K116" s="53"/>
      <c r="L116" s="53"/>
      <c r="M116" s="61"/>
      <c r="N116" s="53"/>
      <c r="O116" s="53"/>
      <c r="P116" s="53"/>
    </row>
    <row r="117" spans="1:16" ht="23.25">
      <c r="A117" s="53" t="s">
        <v>724</v>
      </c>
      <c r="B117" s="53"/>
      <c r="C117" s="53"/>
      <c r="D117" s="53"/>
      <c r="E117" s="53"/>
      <c r="F117" s="53"/>
      <c r="G117" s="54"/>
      <c r="H117" s="54"/>
      <c r="I117" s="54"/>
      <c r="J117" s="53"/>
      <c r="K117" s="53"/>
      <c r="L117" s="53"/>
      <c r="M117" s="61"/>
      <c r="N117" s="53"/>
      <c r="O117" s="53"/>
      <c r="P117" s="53"/>
    </row>
    <row r="118" spans="1:16" ht="23.25">
      <c r="A118" s="53" t="s">
        <v>722</v>
      </c>
      <c r="B118" s="53"/>
      <c r="C118" s="53"/>
      <c r="D118" s="53"/>
      <c r="E118" s="53"/>
      <c r="F118" s="53"/>
      <c r="G118" s="54"/>
      <c r="H118" s="54"/>
      <c r="I118" s="54"/>
      <c r="J118" s="53"/>
      <c r="K118" s="53"/>
      <c r="L118" s="53"/>
      <c r="M118" s="61"/>
      <c r="N118" s="53"/>
      <c r="O118" s="53"/>
      <c r="P118" s="53"/>
    </row>
    <row r="119" spans="1:16" s="22" customFormat="1" ht="22.5">
      <c r="A119" s="59" t="s">
        <v>956</v>
      </c>
      <c r="B119" s="57"/>
      <c r="C119" s="57"/>
      <c r="D119" s="199"/>
      <c r="E119" s="59" t="s">
        <v>812</v>
      </c>
      <c r="F119" s="57"/>
      <c r="G119" s="199"/>
      <c r="H119" s="57" t="s">
        <v>813</v>
      </c>
      <c r="I119" s="57"/>
      <c r="J119" s="57"/>
      <c r="K119" s="57"/>
      <c r="L119" s="57"/>
      <c r="M119" s="197"/>
      <c r="N119" s="57"/>
      <c r="O119" s="57"/>
      <c r="P119" s="57"/>
    </row>
    <row r="120" spans="1:16" s="22" customFormat="1" ht="22.5">
      <c r="A120" s="57" t="s">
        <v>814</v>
      </c>
      <c r="B120" s="57"/>
      <c r="C120" s="57"/>
      <c r="D120" s="59"/>
      <c r="E120" s="57"/>
      <c r="F120" s="57"/>
      <c r="G120" s="57"/>
      <c r="H120" s="59"/>
      <c r="I120" s="57"/>
      <c r="J120" s="57"/>
      <c r="K120" s="57"/>
      <c r="L120" s="57"/>
      <c r="M120" s="197"/>
      <c r="N120" s="57"/>
      <c r="O120" s="57"/>
      <c r="P120" s="57"/>
    </row>
    <row r="121" spans="1:16" ht="23.25">
      <c r="A121" s="53"/>
      <c r="B121" s="53"/>
      <c r="C121" s="60" t="s">
        <v>641</v>
      </c>
      <c r="D121" s="53"/>
      <c r="E121" s="53"/>
      <c r="F121" s="53"/>
      <c r="G121" s="54"/>
      <c r="H121" s="54" t="s">
        <v>353</v>
      </c>
      <c r="I121" s="54">
        <f>G122+H125</f>
        <v>70000</v>
      </c>
      <c r="J121" s="53" t="s">
        <v>146</v>
      </c>
      <c r="K121" s="53"/>
      <c r="L121" s="53"/>
      <c r="M121" s="61"/>
      <c r="N121" s="53"/>
      <c r="O121" s="53"/>
      <c r="P121" s="53"/>
    </row>
    <row r="122" spans="1:16" ht="23.25">
      <c r="A122" s="53"/>
      <c r="B122" s="53"/>
      <c r="C122" s="53" t="s">
        <v>366</v>
      </c>
      <c r="D122" s="53"/>
      <c r="E122" s="53"/>
      <c r="F122" s="53" t="s">
        <v>353</v>
      </c>
      <c r="G122" s="54">
        <v>50000</v>
      </c>
      <c r="H122" s="54" t="s">
        <v>367</v>
      </c>
      <c r="I122" s="54"/>
      <c r="J122" s="53"/>
      <c r="K122" s="53"/>
      <c r="L122" s="53"/>
      <c r="M122" s="61"/>
      <c r="N122" s="53"/>
      <c r="O122" s="53"/>
      <c r="P122" s="53"/>
    </row>
    <row r="123" spans="1:16" ht="23.25">
      <c r="A123" s="53" t="s">
        <v>973</v>
      </c>
      <c r="B123" s="53"/>
      <c r="C123" s="53"/>
      <c r="D123" s="53"/>
      <c r="E123" s="53"/>
      <c r="F123" s="53"/>
      <c r="G123" s="54"/>
      <c r="H123" s="59" t="s">
        <v>956</v>
      </c>
      <c r="I123" s="54"/>
      <c r="J123" s="53"/>
      <c r="K123" s="53"/>
      <c r="L123" s="53"/>
      <c r="M123" s="61"/>
      <c r="N123" s="53"/>
      <c r="O123" s="53"/>
      <c r="P123" s="53"/>
    </row>
    <row r="124" spans="1:16" s="22" customFormat="1" ht="22.5">
      <c r="A124" s="59" t="s">
        <v>812</v>
      </c>
      <c r="B124" s="57"/>
      <c r="C124" s="57"/>
      <c r="D124" s="57"/>
      <c r="E124" s="57" t="s">
        <v>813</v>
      </c>
      <c r="F124" s="57"/>
      <c r="G124" s="57"/>
      <c r="H124" s="57" t="s">
        <v>814</v>
      </c>
      <c r="I124" s="57"/>
      <c r="J124" s="57"/>
      <c r="K124" s="57"/>
      <c r="L124" s="57"/>
      <c r="M124" s="197"/>
      <c r="N124" s="57"/>
      <c r="O124" s="57"/>
      <c r="P124" s="57"/>
    </row>
    <row r="125" spans="1:16" ht="23.25">
      <c r="A125" s="53"/>
      <c r="B125" s="53"/>
      <c r="C125" s="53" t="s">
        <v>368</v>
      </c>
      <c r="D125" s="53"/>
      <c r="E125" s="53"/>
      <c r="F125" s="53"/>
      <c r="G125" s="54" t="s">
        <v>353</v>
      </c>
      <c r="H125" s="54">
        <v>20000</v>
      </c>
      <c r="I125" s="54" t="s">
        <v>369</v>
      </c>
      <c r="J125" s="53"/>
      <c r="K125" s="53"/>
      <c r="L125" s="53"/>
      <c r="M125" s="61"/>
      <c r="N125" s="53"/>
      <c r="O125" s="53"/>
      <c r="P125" s="53"/>
    </row>
    <row r="126" spans="1:16" ht="23.25">
      <c r="A126" s="53" t="s">
        <v>370</v>
      </c>
      <c r="B126" s="53"/>
      <c r="C126" s="53"/>
      <c r="D126" s="53"/>
      <c r="E126" s="53"/>
      <c r="F126" s="59" t="s">
        <v>956</v>
      </c>
      <c r="G126" s="59"/>
      <c r="H126" s="59"/>
      <c r="I126" s="59"/>
      <c r="J126" s="53"/>
      <c r="K126" s="53"/>
      <c r="L126" s="53"/>
      <c r="M126" s="61"/>
      <c r="N126" s="53"/>
      <c r="O126" s="53"/>
      <c r="P126" s="53"/>
    </row>
    <row r="127" spans="1:16" s="22" customFormat="1" ht="22.5">
      <c r="A127" s="59" t="s">
        <v>812</v>
      </c>
      <c r="B127" s="57"/>
      <c r="C127" s="57"/>
      <c r="D127" s="57"/>
      <c r="E127" s="57" t="s">
        <v>813</v>
      </c>
      <c r="F127" s="57"/>
      <c r="G127" s="57"/>
      <c r="H127" s="57" t="s">
        <v>814</v>
      </c>
      <c r="I127" s="57"/>
      <c r="J127" s="57"/>
      <c r="K127" s="57"/>
      <c r="L127" s="57"/>
      <c r="M127" s="197"/>
      <c r="N127" s="57"/>
      <c r="O127" s="57"/>
      <c r="P127" s="57"/>
    </row>
    <row r="128" spans="1:16" s="22" customFormat="1" ht="22.5">
      <c r="A128" s="59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197"/>
      <c r="N128" s="57"/>
      <c r="O128" s="57"/>
      <c r="P128" s="57"/>
    </row>
    <row r="129" spans="1:16" s="22" customFormat="1" ht="22.5">
      <c r="A129" s="59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197"/>
      <c r="N129" s="57"/>
      <c r="O129" s="57"/>
      <c r="P129" s="57"/>
    </row>
    <row r="130" spans="1:16" s="22" customFormat="1" ht="22.5">
      <c r="A130" s="59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197"/>
      <c r="N130" s="57"/>
      <c r="O130" s="57"/>
      <c r="P130" s="57"/>
    </row>
    <row r="131" spans="1:16" s="22" customFormat="1" ht="22.5">
      <c r="A131" s="59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197"/>
      <c r="N131" s="57"/>
      <c r="O131" s="57"/>
      <c r="P131" s="57"/>
    </row>
    <row r="132" spans="1:16" s="22" customFormat="1" ht="22.5">
      <c r="A132" s="59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197"/>
      <c r="N132" s="57"/>
      <c r="O132" s="57"/>
      <c r="P132" s="57"/>
    </row>
    <row r="133" spans="1:16" s="22" customFormat="1" ht="22.5">
      <c r="A133" s="59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197"/>
      <c r="N133" s="57"/>
      <c r="O133" s="57"/>
      <c r="P133" s="57"/>
    </row>
    <row r="134" spans="1:16" ht="23.25">
      <c r="A134" s="259" t="s">
        <v>403</v>
      </c>
      <c r="B134" s="259"/>
      <c r="C134" s="259"/>
      <c r="D134" s="259"/>
      <c r="E134" s="259"/>
      <c r="F134" s="259"/>
      <c r="G134" s="259"/>
      <c r="H134" s="259"/>
      <c r="I134" s="259"/>
      <c r="J134" s="259"/>
      <c r="K134" s="188"/>
      <c r="L134" s="45"/>
      <c r="M134" s="61"/>
      <c r="N134" s="53"/>
      <c r="O134" s="53"/>
      <c r="P134" s="53"/>
    </row>
    <row r="135" spans="1:16" ht="23.25">
      <c r="A135" s="53"/>
      <c r="B135" s="53"/>
      <c r="C135" s="60" t="s">
        <v>633</v>
      </c>
      <c r="D135" s="53"/>
      <c r="E135" s="53"/>
      <c r="F135" s="53"/>
      <c r="G135" s="54"/>
      <c r="H135" s="54"/>
      <c r="I135" s="54"/>
      <c r="J135" s="53"/>
      <c r="K135" s="53"/>
      <c r="L135" s="53"/>
      <c r="M135" s="61"/>
      <c r="N135" s="53"/>
      <c r="O135" s="53"/>
      <c r="P135" s="53"/>
    </row>
    <row r="136" spans="1:16" ht="23.25">
      <c r="A136" s="64"/>
      <c r="B136" s="53"/>
      <c r="C136" s="64"/>
      <c r="D136" s="64"/>
      <c r="E136" s="53"/>
      <c r="F136" s="53"/>
      <c r="G136" s="54"/>
      <c r="H136" s="53" t="s">
        <v>353</v>
      </c>
      <c r="I136" s="54">
        <f>I137+I141+I145+I154+I158+I177+I181+I185+I190+I193+I149+I162+I173</f>
        <v>827000</v>
      </c>
      <c r="J136" s="53" t="s">
        <v>364</v>
      </c>
      <c r="K136" s="53"/>
      <c r="L136" s="53"/>
      <c r="M136" s="61"/>
      <c r="N136" s="53"/>
      <c r="O136" s="53"/>
      <c r="P136" s="53"/>
    </row>
    <row r="137" spans="1:16" ht="23.25">
      <c r="A137" s="53"/>
      <c r="B137" s="53"/>
      <c r="C137" s="53" t="s">
        <v>953</v>
      </c>
      <c r="D137" s="53"/>
      <c r="E137" s="53"/>
      <c r="F137" s="64"/>
      <c r="G137" s="67"/>
      <c r="H137" s="53" t="s">
        <v>353</v>
      </c>
      <c r="I137" s="54">
        <v>27000</v>
      </c>
      <c r="J137" s="54" t="s">
        <v>364</v>
      </c>
      <c r="K137" s="54"/>
      <c r="L137" s="53"/>
      <c r="M137" s="61"/>
      <c r="N137" s="53"/>
      <c r="O137" s="53"/>
      <c r="P137" s="53"/>
    </row>
    <row r="138" spans="1:16" ht="23.25">
      <c r="A138" s="53" t="s">
        <v>838</v>
      </c>
      <c r="B138" s="53"/>
      <c r="C138" s="53"/>
      <c r="D138" s="53"/>
      <c r="E138" s="53"/>
      <c r="F138" s="53"/>
      <c r="G138" s="54"/>
      <c r="H138" s="54"/>
      <c r="I138" s="64"/>
      <c r="J138" s="53"/>
      <c r="K138" s="53"/>
      <c r="L138" s="53"/>
      <c r="M138" s="61"/>
      <c r="N138" s="53"/>
      <c r="O138" s="53"/>
      <c r="P138" s="53"/>
    </row>
    <row r="139" spans="1:16" ht="23.25">
      <c r="A139" s="59" t="s">
        <v>956</v>
      </c>
      <c r="B139" s="53"/>
      <c r="C139" s="53"/>
      <c r="D139" s="59" t="s">
        <v>812</v>
      </c>
      <c r="E139" s="53"/>
      <c r="F139" s="53"/>
      <c r="G139" s="54"/>
      <c r="H139" s="57" t="s">
        <v>813</v>
      </c>
      <c r="I139" s="59"/>
      <c r="J139" s="53"/>
      <c r="K139" s="53"/>
      <c r="L139" s="53"/>
      <c r="M139" s="61"/>
      <c r="N139" s="53"/>
      <c r="O139" s="53"/>
      <c r="P139" s="53"/>
    </row>
    <row r="140" spans="1:16" s="22" customFormat="1" ht="22.5">
      <c r="A140" s="57" t="s">
        <v>814</v>
      </c>
      <c r="B140" s="57"/>
      <c r="C140" s="57"/>
      <c r="D140" s="57"/>
      <c r="E140" s="199"/>
      <c r="F140" s="57"/>
      <c r="G140" s="57"/>
      <c r="H140" s="199"/>
      <c r="I140" s="57"/>
      <c r="J140" s="57"/>
      <c r="K140" s="57"/>
      <c r="L140" s="57"/>
      <c r="M140" s="197"/>
      <c r="N140" s="57"/>
      <c r="O140" s="57"/>
      <c r="P140" s="57"/>
    </row>
    <row r="141" spans="1:16" ht="23.25">
      <c r="A141" s="53"/>
      <c r="B141" s="53"/>
      <c r="C141" s="53" t="s">
        <v>954</v>
      </c>
      <c r="D141" s="53"/>
      <c r="E141" s="53"/>
      <c r="F141" s="64"/>
      <c r="G141" s="64"/>
      <c r="H141" s="53" t="s">
        <v>353</v>
      </c>
      <c r="I141" s="54">
        <v>100000</v>
      </c>
      <c r="J141" s="54" t="s">
        <v>364</v>
      </c>
      <c r="K141" s="53"/>
      <c r="L141" s="53"/>
      <c r="M141" s="61"/>
      <c r="N141" s="53"/>
      <c r="O141" s="53"/>
      <c r="P141" s="53"/>
    </row>
    <row r="142" spans="1:16" ht="23.25">
      <c r="A142" s="53" t="s">
        <v>1034</v>
      </c>
      <c r="B142" s="53"/>
      <c r="C142" s="43"/>
      <c r="D142" s="53"/>
      <c r="E142" s="53"/>
      <c r="F142" s="59" t="s">
        <v>699</v>
      </c>
      <c r="G142" s="54"/>
      <c r="H142" s="54"/>
      <c r="I142" s="54"/>
      <c r="J142" s="53"/>
      <c r="K142" s="53"/>
      <c r="L142" s="53"/>
      <c r="M142" s="61"/>
      <c r="N142" s="53"/>
      <c r="O142" s="53"/>
      <c r="P142" s="53"/>
    </row>
    <row r="143" spans="1:16" ht="23.25">
      <c r="A143" s="57" t="s">
        <v>819</v>
      </c>
      <c r="B143" s="53"/>
      <c r="C143" s="53"/>
      <c r="D143" s="53"/>
      <c r="E143" s="64"/>
      <c r="F143" s="57" t="s">
        <v>821</v>
      </c>
      <c r="G143" s="64"/>
      <c r="H143" s="59"/>
      <c r="I143" s="57"/>
      <c r="J143" s="53"/>
      <c r="K143" s="53"/>
      <c r="L143" s="53"/>
      <c r="M143" s="61"/>
      <c r="N143" s="53"/>
      <c r="O143" s="53"/>
      <c r="P143" s="53"/>
    </row>
    <row r="144" spans="1:16" s="22" customFormat="1" ht="22.5">
      <c r="A144" s="57" t="s">
        <v>822</v>
      </c>
      <c r="B144" s="57"/>
      <c r="C144" s="57"/>
      <c r="D144" s="57"/>
      <c r="E144" s="57"/>
      <c r="F144" s="199"/>
      <c r="G144" s="59"/>
      <c r="H144" s="57"/>
      <c r="I144" s="59"/>
      <c r="J144" s="57"/>
      <c r="K144" s="57"/>
      <c r="L144" s="57"/>
      <c r="M144" s="197"/>
      <c r="N144" s="57"/>
      <c r="O144" s="57"/>
      <c r="P144" s="57"/>
    </row>
    <row r="145" spans="1:16" ht="23.25">
      <c r="A145" s="53"/>
      <c r="B145" s="53"/>
      <c r="C145" s="53" t="s">
        <v>450</v>
      </c>
      <c r="D145" s="53"/>
      <c r="E145" s="53"/>
      <c r="F145" s="64"/>
      <c r="G145" s="64"/>
      <c r="H145" s="53" t="s">
        <v>353</v>
      </c>
      <c r="I145" s="54">
        <v>80000</v>
      </c>
      <c r="J145" s="54" t="s">
        <v>608</v>
      </c>
      <c r="K145" s="53"/>
      <c r="L145" s="53"/>
      <c r="M145" s="61"/>
      <c r="N145" s="53"/>
      <c r="O145" s="53"/>
      <c r="P145" s="53"/>
    </row>
    <row r="146" spans="1:16" ht="23.25">
      <c r="A146" s="53" t="s">
        <v>839</v>
      </c>
      <c r="B146" s="53"/>
      <c r="C146" s="53"/>
      <c r="D146" s="53"/>
      <c r="E146" s="53"/>
      <c r="F146" s="53"/>
      <c r="G146" s="54"/>
      <c r="H146" s="64"/>
      <c r="I146" s="59" t="s">
        <v>699</v>
      </c>
      <c r="J146" s="53"/>
      <c r="K146" s="53"/>
      <c r="L146" s="53"/>
      <c r="M146" s="61"/>
      <c r="N146" s="53"/>
      <c r="O146" s="53"/>
      <c r="P146" s="53"/>
    </row>
    <row r="147" spans="1:16" s="22" customFormat="1" ht="22.5">
      <c r="A147" s="57" t="s">
        <v>819</v>
      </c>
      <c r="B147" s="57"/>
      <c r="C147" s="57"/>
      <c r="D147" s="57"/>
      <c r="E147" s="57"/>
      <c r="F147" s="57" t="s">
        <v>821</v>
      </c>
      <c r="G147" s="59"/>
      <c r="H147" s="59"/>
      <c r="I147" s="59"/>
      <c r="J147" s="57"/>
      <c r="K147" s="57"/>
      <c r="L147" s="57"/>
      <c r="M147" s="197"/>
      <c r="N147" s="57"/>
      <c r="O147" s="57"/>
      <c r="P147" s="57"/>
    </row>
    <row r="148" spans="1:16" s="22" customFormat="1" ht="22.5">
      <c r="A148" s="57" t="s">
        <v>822</v>
      </c>
      <c r="B148" s="57"/>
      <c r="C148" s="57"/>
      <c r="D148" s="57"/>
      <c r="E148" s="57"/>
      <c r="F148" s="57"/>
      <c r="G148" s="59"/>
      <c r="H148" s="59"/>
      <c r="I148" s="59"/>
      <c r="J148" s="57"/>
      <c r="K148" s="57"/>
      <c r="L148" s="57"/>
      <c r="M148" s="197"/>
      <c r="N148" s="57"/>
      <c r="O148" s="57"/>
      <c r="P148" s="57"/>
    </row>
    <row r="149" spans="1:16" s="22" customFormat="1" ht="23.25">
      <c r="A149" s="53"/>
      <c r="B149" s="53"/>
      <c r="C149" s="54" t="s">
        <v>451</v>
      </c>
      <c r="D149" s="53"/>
      <c r="E149" s="53"/>
      <c r="F149" s="53"/>
      <c r="G149" s="54"/>
      <c r="H149" s="54"/>
      <c r="I149" s="200">
        <v>100000</v>
      </c>
      <c r="J149" s="200" t="s">
        <v>146</v>
      </c>
      <c r="K149" s="57"/>
      <c r="L149" s="57"/>
      <c r="M149" s="197"/>
      <c r="N149" s="57"/>
      <c r="O149" s="57"/>
      <c r="P149" s="57"/>
    </row>
    <row r="150" spans="1:16" s="22" customFormat="1" ht="23.25">
      <c r="A150" s="53" t="s">
        <v>258</v>
      </c>
      <c r="B150" s="199"/>
      <c r="C150" s="54"/>
      <c r="D150" s="199"/>
      <c r="E150" s="53"/>
      <c r="F150" s="53"/>
      <c r="G150" s="54"/>
      <c r="H150" s="54"/>
      <c r="I150" s="54"/>
      <c r="J150" s="57"/>
      <c r="K150" s="57"/>
      <c r="L150" s="57"/>
      <c r="M150" s="197"/>
      <c r="N150" s="57"/>
      <c r="O150" s="57"/>
      <c r="P150" s="57"/>
    </row>
    <row r="151" spans="1:16" s="22" customFormat="1" ht="23.25">
      <c r="A151" s="53" t="s">
        <v>257</v>
      </c>
      <c r="B151" s="53"/>
      <c r="C151" s="54"/>
      <c r="D151" s="53"/>
      <c r="E151" s="53"/>
      <c r="F151" s="59" t="s">
        <v>699</v>
      </c>
      <c r="G151" s="54"/>
      <c r="H151" s="199"/>
      <c r="I151" s="54"/>
      <c r="J151" s="57"/>
      <c r="K151" s="57"/>
      <c r="L151" s="57"/>
      <c r="M151" s="197"/>
      <c r="N151" s="57"/>
      <c r="O151" s="57"/>
      <c r="P151" s="57"/>
    </row>
    <row r="152" spans="1:16" s="22" customFormat="1" ht="23.25">
      <c r="A152" s="57" t="s">
        <v>823</v>
      </c>
      <c r="B152" s="53"/>
      <c r="C152" s="54"/>
      <c r="D152" s="53"/>
      <c r="E152" s="53"/>
      <c r="F152" s="57" t="s">
        <v>821</v>
      </c>
      <c r="G152" s="54"/>
      <c r="H152" s="59"/>
      <c r="I152" s="54"/>
      <c r="J152" s="57"/>
      <c r="K152" s="57"/>
      <c r="L152" s="57"/>
      <c r="M152" s="197"/>
      <c r="N152" s="57"/>
      <c r="O152" s="57"/>
      <c r="P152" s="57"/>
    </row>
    <row r="153" spans="1:16" s="22" customFormat="1" ht="23.25">
      <c r="A153" s="57" t="s">
        <v>634</v>
      </c>
      <c r="B153" s="53"/>
      <c r="C153" s="54"/>
      <c r="D153" s="53"/>
      <c r="E153" s="53"/>
      <c r="F153" s="57"/>
      <c r="G153" s="54"/>
      <c r="H153" s="59"/>
      <c r="I153" s="54"/>
      <c r="J153" s="57"/>
      <c r="K153" s="57"/>
      <c r="L153" s="57"/>
      <c r="M153" s="197"/>
      <c r="N153" s="57"/>
      <c r="O153" s="57"/>
      <c r="P153" s="57"/>
    </row>
    <row r="154" spans="1:16" ht="23.25">
      <c r="A154" s="53"/>
      <c r="B154" s="53"/>
      <c r="C154" s="53" t="s">
        <v>452</v>
      </c>
      <c r="D154" s="53"/>
      <c r="E154" s="53"/>
      <c r="F154" s="64"/>
      <c r="G154" s="64"/>
      <c r="H154" s="53" t="s">
        <v>353</v>
      </c>
      <c r="I154" s="54">
        <v>40000</v>
      </c>
      <c r="J154" s="54" t="s">
        <v>608</v>
      </c>
      <c r="K154" s="54"/>
      <c r="L154" s="53"/>
      <c r="M154" s="61"/>
      <c r="N154" s="53"/>
      <c r="O154" s="53"/>
      <c r="P154" s="53"/>
    </row>
    <row r="155" spans="1:16" ht="23.25">
      <c r="A155" s="201" t="s">
        <v>840</v>
      </c>
      <c r="B155" s="53"/>
      <c r="C155" s="53"/>
      <c r="D155" s="53"/>
      <c r="E155" s="53"/>
      <c r="F155" s="64"/>
      <c r="G155" s="59" t="s">
        <v>699</v>
      </c>
      <c r="H155" s="54"/>
      <c r="I155" s="53"/>
      <c r="J155" s="53"/>
      <c r="K155" s="53"/>
      <c r="L155" s="53"/>
      <c r="M155" s="61"/>
      <c r="N155" s="53"/>
      <c r="O155" s="53"/>
      <c r="P155" s="53"/>
    </row>
    <row r="156" spans="1:16" s="22" customFormat="1" ht="22.5">
      <c r="A156" s="57" t="s">
        <v>823</v>
      </c>
      <c r="B156" s="57"/>
      <c r="C156" s="57"/>
      <c r="D156" s="57"/>
      <c r="E156" s="57"/>
      <c r="F156" s="57" t="s">
        <v>892</v>
      </c>
      <c r="G156" s="59"/>
      <c r="H156" s="59"/>
      <c r="I156" s="59"/>
      <c r="J156" s="57"/>
      <c r="K156" s="57"/>
      <c r="L156" s="57"/>
      <c r="M156" s="197"/>
      <c r="N156" s="57"/>
      <c r="O156" s="57"/>
      <c r="P156" s="57"/>
    </row>
    <row r="157" spans="1:16" s="22" customFormat="1" ht="22.5">
      <c r="A157" s="57" t="s">
        <v>822</v>
      </c>
      <c r="B157" s="57"/>
      <c r="C157" s="57"/>
      <c r="D157" s="57"/>
      <c r="E157" s="57"/>
      <c r="F157" s="57"/>
      <c r="G157" s="59"/>
      <c r="H157" s="59"/>
      <c r="I157" s="59"/>
      <c r="J157" s="57"/>
      <c r="K157" s="57"/>
      <c r="L157" s="57"/>
      <c r="M157" s="197"/>
      <c r="N157" s="57"/>
      <c r="O157" s="57"/>
      <c r="P157" s="57"/>
    </row>
    <row r="158" spans="1:16" ht="23.25">
      <c r="A158" s="53"/>
      <c r="B158" s="53"/>
      <c r="C158" s="53" t="s">
        <v>453</v>
      </c>
      <c r="D158" s="53"/>
      <c r="E158" s="53"/>
      <c r="F158" s="53"/>
      <c r="G158" s="54"/>
      <c r="H158" s="53" t="s">
        <v>353</v>
      </c>
      <c r="I158" s="54">
        <v>40000</v>
      </c>
      <c r="J158" s="54" t="s">
        <v>364</v>
      </c>
      <c r="K158" s="54"/>
      <c r="L158" s="53"/>
      <c r="M158" s="61"/>
      <c r="N158" s="53"/>
      <c r="O158" s="53"/>
      <c r="P158" s="53"/>
    </row>
    <row r="159" spans="1:16" ht="23.25">
      <c r="A159" s="201" t="s">
        <v>1053</v>
      </c>
      <c r="B159" s="53"/>
      <c r="C159" s="53"/>
      <c r="D159" s="53"/>
      <c r="E159" s="53"/>
      <c r="F159" s="53"/>
      <c r="G159" s="54"/>
      <c r="H159" s="53"/>
      <c r="I159" s="53"/>
      <c r="J159" s="53"/>
      <c r="K159" s="53"/>
      <c r="L159" s="53"/>
      <c r="M159" s="61"/>
      <c r="N159" s="53"/>
      <c r="O159" s="53"/>
      <c r="P159" s="53"/>
    </row>
    <row r="160" spans="1:16" ht="23.25">
      <c r="A160" s="59" t="s">
        <v>699</v>
      </c>
      <c r="B160" s="53"/>
      <c r="C160" s="53"/>
      <c r="D160" s="53"/>
      <c r="E160" s="57" t="s">
        <v>823</v>
      </c>
      <c r="F160" s="53"/>
      <c r="G160" s="54"/>
      <c r="H160" s="59"/>
      <c r="I160" s="53"/>
      <c r="J160" s="53"/>
      <c r="K160" s="53"/>
      <c r="L160" s="53"/>
      <c r="M160" s="61"/>
      <c r="N160" s="53"/>
      <c r="O160" s="53"/>
      <c r="P160" s="53"/>
    </row>
    <row r="161" spans="1:16" s="22" customFormat="1" ht="22.5">
      <c r="A161" s="57" t="s">
        <v>892</v>
      </c>
      <c r="B161" s="57"/>
      <c r="C161" s="57"/>
      <c r="D161" s="57"/>
      <c r="E161" s="57"/>
      <c r="F161" s="57" t="s">
        <v>822</v>
      </c>
      <c r="G161" s="59"/>
      <c r="H161" s="59"/>
      <c r="I161" s="59"/>
      <c r="J161" s="57"/>
      <c r="K161" s="57"/>
      <c r="L161" s="57"/>
      <c r="M161" s="197"/>
      <c r="N161" s="57"/>
      <c r="O161" s="57"/>
      <c r="P161" s="57"/>
    </row>
    <row r="162" spans="1:16" s="22" customFormat="1" ht="23.25">
      <c r="A162" s="57"/>
      <c r="B162" s="57"/>
      <c r="C162" s="53" t="s">
        <v>454</v>
      </c>
      <c r="D162" s="57"/>
      <c r="E162" s="57"/>
      <c r="F162" s="57"/>
      <c r="G162" s="59"/>
      <c r="H162" s="53" t="s">
        <v>353</v>
      </c>
      <c r="I162" s="54">
        <v>10000</v>
      </c>
      <c r="J162" s="54" t="s">
        <v>364</v>
      </c>
      <c r="K162" s="57"/>
      <c r="L162" s="57"/>
      <c r="M162" s="197"/>
      <c r="N162" s="57"/>
      <c r="O162" s="57"/>
      <c r="P162" s="57"/>
    </row>
    <row r="163" spans="1:16" s="22" customFormat="1" ht="23.25">
      <c r="A163" s="201" t="s">
        <v>578</v>
      </c>
      <c r="B163" s="57"/>
      <c r="C163" s="57"/>
      <c r="D163" s="57"/>
      <c r="E163" s="57"/>
      <c r="F163" s="57"/>
      <c r="G163" s="59"/>
      <c r="H163" s="59" t="s">
        <v>699</v>
      </c>
      <c r="I163" s="59"/>
      <c r="J163" s="57"/>
      <c r="K163" s="57"/>
      <c r="L163" s="57"/>
      <c r="M163" s="197"/>
      <c r="N163" s="57"/>
      <c r="O163" s="57"/>
      <c r="P163" s="57"/>
    </row>
    <row r="164" spans="1:16" s="22" customFormat="1" ht="22.5">
      <c r="A164" s="57" t="s">
        <v>823</v>
      </c>
      <c r="B164" s="57"/>
      <c r="C164" s="57"/>
      <c r="D164" s="57"/>
      <c r="E164" s="57"/>
      <c r="F164" s="57" t="s">
        <v>892</v>
      </c>
      <c r="G164" s="59"/>
      <c r="H164" s="59"/>
      <c r="I164" s="59"/>
      <c r="J164" s="57"/>
      <c r="K164" s="57"/>
      <c r="L164" s="57"/>
      <c r="M164" s="197"/>
      <c r="N164" s="57"/>
      <c r="O164" s="57"/>
      <c r="P164" s="57"/>
    </row>
    <row r="165" spans="1:16" s="22" customFormat="1" ht="22.5">
      <c r="A165" s="57" t="s">
        <v>822</v>
      </c>
      <c r="B165" s="57"/>
      <c r="C165" s="57"/>
      <c r="D165" s="57"/>
      <c r="E165" s="57"/>
      <c r="F165" s="57"/>
      <c r="G165" s="59"/>
      <c r="H165" s="59"/>
      <c r="I165" s="59"/>
      <c r="J165" s="57"/>
      <c r="K165" s="57"/>
      <c r="L165" s="57"/>
      <c r="M165" s="197"/>
      <c r="N165" s="57"/>
      <c r="O165" s="57"/>
      <c r="P165" s="57"/>
    </row>
    <row r="166" spans="1:16" s="22" customFormat="1" ht="22.5">
      <c r="A166" s="57"/>
      <c r="B166" s="57"/>
      <c r="C166" s="57"/>
      <c r="D166" s="57"/>
      <c r="E166" s="57"/>
      <c r="F166" s="57"/>
      <c r="G166" s="59"/>
      <c r="H166" s="59"/>
      <c r="I166" s="59"/>
      <c r="J166" s="57"/>
      <c r="K166" s="57"/>
      <c r="L166" s="57"/>
      <c r="M166" s="197"/>
      <c r="N166" s="57"/>
      <c r="O166" s="57"/>
      <c r="P166" s="57"/>
    </row>
    <row r="167" spans="1:16" s="22" customFormat="1" ht="22.5">
      <c r="A167" s="57"/>
      <c r="B167" s="57"/>
      <c r="C167" s="57"/>
      <c r="D167" s="57"/>
      <c r="E167" s="57"/>
      <c r="F167" s="57"/>
      <c r="G167" s="59"/>
      <c r="H167" s="59"/>
      <c r="I167" s="59"/>
      <c r="J167" s="57"/>
      <c r="K167" s="57"/>
      <c r="L167" s="57"/>
      <c r="M167" s="197"/>
      <c r="N167" s="57"/>
      <c r="O167" s="57"/>
      <c r="P167" s="57"/>
    </row>
    <row r="168" spans="1:16" s="22" customFormat="1" ht="22.5">
      <c r="A168" s="57"/>
      <c r="B168" s="57"/>
      <c r="C168" s="57"/>
      <c r="D168" s="57"/>
      <c r="E168" s="57"/>
      <c r="F168" s="57"/>
      <c r="G168" s="59"/>
      <c r="H168" s="59"/>
      <c r="I168" s="59"/>
      <c r="J168" s="57"/>
      <c r="K168" s="57"/>
      <c r="L168" s="57"/>
      <c r="M168" s="197"/>
      <c r="N168" s="57"/>
      <c r="O168" s="57"/>
      <c r="P168" s="57"/>
    </row>
    <row r="169" spans="1:16" s="22" customFormat="1" ht="22.5">
      <c r="A169" s="57"/>
      <c r="B169" s="57"/>
      <c r="C169" s="57"/>
      <c r="D169" s="57"/>
      <c r="E169" s="57"/>
      <c r="F169" s="57"/>
      <c r="G169" s="59"/>
      <c r="H169" s="59"/>
      <c r="I169" s="59"/>
      <c r="J169" s="57"/>
      <c r="K169" s="57"/>
      <c r="L169" s="57"/>
      <c r="M169" s="197"/>
      <c r="N169" s="57"/>
      <c r="O169" s="57"/>
      <c r="P169" s="57"/>
    </row>
    <row r="170" spans="1:16" s="22" customFormat="1" ht="22.5">
      <c r="A170" s="57"/>
      <c r="B170" s="57"/>
      <c r="C170" s="57"/>
      <c r="D170" s="57"/>
      <c r="E170" s="57"/>
      <c r="F170" s="57"/>
      <c r="G170" s="59"/>
      <c r="H170" s="59"/>
      <c r="I170" s="59"/>
      <c r="J170" s="57"/>
      <c r="K170" s="57"/>
      <c r="L170" s="57"/>
      <c r="M170" s="197"/>
      <c r="N170" s="57"/>
      <c r="O170" s="57"/>
      <c r="P170" s="57"/>
    </row>
    <row r="171" spans="1:16" s="22" customFormat="1" ht="22.5">
      <c r="A171" s="57"/>
      <c r="B171" s="57"/>
      <c r="C171" s="57"/>
      <c r="D171" s="57"/>
      <c r="E171" s="57"/>
      <c r="F171" s="57"/>
      <c r="G171" s="59"/>
      <c r="H171" s="59"/>
      <c r="I171" s="59"/>
      <c r="J171" s="57"/>
      <c r="K171" s="57"/>
      <c r="L171" s="57"/>
      <c r="M171" s="197"/>
      <c r="N171" s="57"/>
      <c r="O171" s="57"/>
      <c r="P171" s="57"/>
    </row>
    <row r="172" spans="1:16" ht="23.25">
      <c r="A172" s="259" t="s">
        <v>404</v>
      </c>
      <c r="B172" s="259"/>
      <c r="C172" s="259"/>
      <c r="D172" s="259"/>
      <c r="E172" s="259"/>
      <c r="F172" s="259"/>
      <c r="G172" s="259"/>
      <c r="H172" s="259"/>
      <c r="I172" s="259"/>
      <c r="J172" s="259"/>
      <c r="K172" s="188"/>
      <c r="L172" s="45"/>
      <c r="M172" s="61"/>
      <c r="N172" s="53"/>
      <c r="O172" s="53"/>
      <c r="P172" s="53"/>
    </row>
    <row r="173" spans="1:16" s="22" customFormat="1" ht="23.25">
      <c r="A173" s="57"/>
      <c r="B173" s="57"/>
      <c r="C173" s="53" t="s">
        <v>455</v>
      </c>
      <c r="D173" s="57"/>
      <c r="E173" s="57"/>
      <c r="F173" s="57"/>
      <c r="G173" s="59"/>
      <c r="H173" s="53" t="s">
        <v>353</v>
      </c>
      <c r="I173" s="54">
        <v>10000</v>
      </c>
      <c r="J173" s="54" t="s">
        <v>364</v>
      </c>
      <c r="K173" s="57"/>
      <c r="L173" s="57"/>
      <c r="M173" s="197"/>
      <c r="N173" s="57"/>
      <c r="O173" s="57"/>
      <c r="P173" s="57"/>
    </row>
    <row r="174" spans="1:16" s="22" customFormat="1" ht="23.25">
      <c r="A174" s="201" t="s">
        <v>579</v>
      </c>
      <c r="B174" s="57"/>
      <c r="C174" s="57"/>
      <c r="D174" s="57"/>
      <c r="E174" s="57"/>
      <c r="F174" s="57"/>
      <c r="G174" s="59"/>
      <c r="H174" s="59" t="s">
        <v>699</v>
      </c>
      <c r="I174" s="59"/>
      <c r="J174" s="57"/>
      <c r="K174" s="57"/>
      <c r="L174" s="57"/>
      <c r="M174" s="197"/>
      <c r="N174" s="57"/>
      <c r="O174" s="57"/>
      <c r="P174" s="57"/>
    </row>
    <row r="175" spans="1:16" s="22" customFormat="1" ht="22.5">
      <c r="A175" s="57" t="s">
        <v>823</v>
      </c>
      <c r="B175" s="57"/>
      <c r="C175" s="57"/>
      <c r="D175" s="57"/>
      <c r="E175" s="57"/>
      <c r="F175" s="57" t="s">
        <v>892</v>
      </c>
      <c r="G175" s="59"/>
      <c r="H175" s="59"/>
      <c r="I175" s="59"/>
      <c r="J175" s="57"/>
      <c r="K175" s="57"/>
      <c r="L175" s="57"/>
      <c r="M175" s="197"/>
      <c r="N175" s="57"/>
      <c r="O175" s="57"/>
      <c r="P175" s="57"/>
    </row>
    <row r="176" spans="1:16" s="22" customFormat="1" ht="22.5">
      <c r="A176" s="57" t="s">
        <v>822</v>
      </c>
      <c r="B176" s="57"/>
      <c r="C176" s="57"/>
      <c r="D176" s="57"/>
      <c r="E176" s="57"/>
      <c r="F176" s="57"/>
      <c r="G176" s="59"/>
      <c r="H176" s="59"/>
      <c r="I176" s="59"/>
      <c r="J176" s="57"/>
      <c r="K176" s="57"/>
      <c r="L176" s="57"/>
      <c r="M176" s="197"/>
      <c r="N176" s="57"/>
      <c r="O176" s="57"/>
      <c r="P176" s="57"/>
    </row>
    <row r="177" spans="1:16" ht="23.25">
      <c r="A177" s="53"/>
      <c r="B177" s="53"/>
      <c r="C177" s="53" t="s">
        <v>456</v>
      </c>
      <c r="D177" s="53"/>
      <c r="E177" s="53"/>
      <c r="F177" s="64"/>
      <c r="G177" s="64"/>
      <c r="H177" s="53" t="s">
        <v>353</v>
      </c>
      <c r="I177" s="54">
        <v>100000</v>
      </c>
      <c r="J177" s="54" t="s">
        <v>364</v>
      </c>
      <c r="K177" s="54"/>
      <c r="L177" s="53"/>
      <c r="M177" s="61"/>
      <c r="N177" s="53"/>
      <c r="O177" s="53"/>
      <c r="P177" s="53"/>
    </row>
    <row r="178" spans="1:16" ht="23.25">
      <c r="A178" s="201" t="s">
        <v>841</v>
      </c>
      <c r="B178" s="53"/>
      <c r="C178" s="53"/>
      <c r="D178" s="53"/>
      <c r="E178" s="53"/>
      <c r="F178" s="64"/>
      <c r="G178" s="54"/>
      <c r="H178" s="59" t="s">
        <v>699</v>
      </c>
      <c r="I178" s="53"/>
      <c r="J178" s="53"/>
      <c r="K178" s="53"/>
      <c r="L178" s="53"/>
      <c r="M178" s="61"/>
      <c r="N178" s="53"/>
      <c r="O178" s="53"/>
      <c r="P178" s="53"/>
    </row>
    <row r="179" spans="1:16" s="22" customFormat="1" ht="22.5">
      <c r="A179" s="57" t="s">
        <v>823</v>
      </c>
      <c r="B179" s="57"/>
      <c r="C179" s="57"/>
      <c r="D179" s="57"/>
      <c r="E179" s="57"/>
      <c r="F179" s="57" t="s">
        <v>892</v>
      </c>
      <c r="G179" s="59"/>
      <c r="H179" s="59"/>
      <c r="I179" s="59"/>
      <c r="J179" s="57"/>
      <c r="K179" s="57"/>
      <c r="L179" s="57"/>
      <c r="M179" s="197"/>
      <c r="N179" s="57"/>
      <c r="O179" s="57"/>
      <c r="P179" s="57"/>
    </row>
    <row r="180" spans="1:16" s="22" customFormat="1" ht="22.5">
      <c r="A180" s="57" t="s">
        <v>822</v>
      </c>
      <c r="B180" s="57"/>
      <c r="C180" s="57"/>
      <c r="D180" s="57"/>
      <c r="E180" s="57"/>
      <c r="F180" s="57"/>
      <c r="G180" s="59"/>
      <c r="H180" s="59"/>
      <c r="I180" s="59"/>
      <c r="J180" s="57"/>
      <c r="K180" s="57"/>
      <c r="L180" s="57"/>
      <c r="M180" s="197"/>
      <c r="N180" s="57"/>
      <c r="O180" s="57"/>
      <c r="P180" s="57"/>
    </row>
    <row r="181" spans="1:16" ht="23.25">
      <c r="A181" s="53"/>
      <c r="B181" s="53"/>
      <c r="C181" s="53" t="s">
        <v>457</v>
      </c>
      <c r="D181" s="53"/>
      <c r="E181" s="53"/>
      <c r="F181" s="64"/>
      <c r="G181" s="64"/>
      <c r="H181" s="53" t="s">
        <v>382</v>
      </c>
      <c r="I181" s="54">
        <v>150000</v>
      </c>
      <c r="J181" s="53" t="s">
        <v>608</v>
      </c>
      <c r="K181" s="53"/>
      <c r="L181" s="53"/>
      <c r="M181" s="61"/>
      <c r="N181" s="53"/>
      <c r="O181" s="53"/>
      <c r="P181" s="53"/>
    </row>
    <row r="182" spans="1:16" ht="23.25">
      <c r="A182" s="53" t="s">
        <v>842</v>
      </c>
      <c r="B182" s="53"/>
      <c r="C182" s="53"/>
      <c r="D182" s="53"/>
      <c r="E182" s="53"/>
      <c r="F182" s="53"/>
      <c r="G182" s="64"/>
      <c r="H182" s="64"/>
      <c r="I182" s="59" t="s">
        <v>699</v>
      </c>
      <c r="J182" s="53"/>
      <c r="K182" s="53"/>
      <c r="L182" s="53"/>
      <c r="M182" s="61"/>
      <c r="N182" s="53"/>
      <c r="O182" s="53"/>
      <c r="P182" s="53"/>
    </row>
    <row r="183" spans="1:16" ht="23.25">
      <c r="A183" s="59" t="s">
        <v>812</v>
      </c>
      <c r="B183" s="53"/>
      <c r="C183" s="53"/>
      <c r="D183" s="53"/>
      <c r="E183" s="57" t="s">
        <v>813</v>
      </c>
      <c r="F183" s="53"/>
      <c r="G183" s="54"/>
      <c r="H183" s="57" t="s">
        <v>814</v>
      </c>
      <c r="I183" s="54"/>
      <c r="J183" s="53"/>
      <c r="K183" s="53"/>
      <c r="L183" s="53"/>
      <c r="M183" s="61"/>
      <c r="N183" s="53"/>
      <c r="O183" s="53"/>
      <c r="P183" s="53"/>
    </row>
    <row r="184" spans="1:16" ht="23.25">
      <c r="A184" s="53"/>
      <c r="B184" s="53"/>
      <c r="C184" s="53" t="s">
        <v>458</v>
      </c>
      <c r="D184" s="53"/>
      <c r="E184" s="53"/>
      <c r="F184" s="53"/>
      <c r="G184" s="54"/>
      <c r="H184" s="54"/>
      <c r="I184" s="54"/>
      <c r="J184" s="53"/>
      <c r="K184" s="53"/>
      <c r="L184" s="53"/>
      <c r="M184" s="61"/>
      <c r="N184" s="53"/>
      <c r="O184" s="53"/>
      <c r="P184" s="53"/>
    </row>
    <row r="185" spans="1:16" ht="23.25">
      <c r="A185" s="53"/>
      <c r="B185" s="53"/>
      <c r="C185" s="53"/>
      <c r="D185" s="53"/>
      <c r="E185" s="53"/>
      <c r="F185" s="53"/>
      <c r="G185" s="54"/>
      <c r="H185" s="53" t="s">
        <v>353</v>
      </c>
      <c r="I185" s="54">
        <v>150000</v>
      </c>
      <c r="J185" s="53" t="s">
        <v>146</v>
      </c>
      <c r="K185" s="53"/>
      <c r="L185" s="53"/>
      <c r="M185" s="61"/>
      <c r="N185" s="53"/>
      <c r="O185" s="53"/>
      <c r="P185" s="53"/>
    </row>
    <row r="186" spans="1:16" ht="23.25">
      <c r="A186" s="53" t="s">
        <v>843</v>
      </c>
      <c r="B186" s="53"/>
      <c r="C186" s="64"/>
      <c r="D186" s="64"/>
      <c r="E186" s="53"/>
      <c r="F186" s="53"/>
      <c r="G186" s="54"/>
      <c r="H186" s="54"/>
      <c r="I186" s="54"/>
      <c r="J186" s="53"/>
      <c r="K186" s="53"/>
      <c r="L186" s="53"/>
      <c r="M186" s="61"/>
      <c r="N186" s="53"/>
      <c r="O186" s="53"/>
      <c r="P186" s="53"/>
    </row>
    <row r="187" spans="1:16" ht="23.25">
      <c r="A187" s="53" t="s">
        <v>844</v>
      </c>
      <c r="B187" s="53"/>
      <c r="C187" s="53"/>
      <c r="D187" s="53"/>
      <c r="E187" s="53"/>
      <c r="F187" s="53"/>
      <c r="G187" s="54"/>
      <c r="H187" s="54"/>
      <c r="I187" s="54"/>
      <c r="J187" s="53"/>
      <c r="K187" s="53"/>
      <c r="L187" s="53"/>
      <c r="M187" s="61"/>
      <c r="N187" s="53"/>
      <c r="O187" s="53"/>
      <c r="P187" s="53"/>
    </row>
    <row r="188" spans="1:16" ht="23.25">
      <c r="A188" s="53" t="s">
        <v>837</v>
      </c>
      <c r="B188" s="53"/>
      <c r="C188" s="53"/>
      <c r="D188" s="57" t="s">
        <v>352</v>
      </c>
      <c r="E188" s="53"/>
      <c r="F188" s="59" t="s">
        <v>812</v>
      </c>
      <c r="G188" s="54"/>
      <c r="H188" s="67"/>
      <c r="I188" s="54"/>
      <c r="J188" s="53"/>
      <c r="K188" s="53"/>
      <c r="L188" s="53"/>
      <c r="M188" s="61"/>
      <c r="N188" s="53"/>
      <c r="O188" s="53"/>
      <c r="P188" s="53"/>
    </row>
    <row r="189" spans="1:16" ht="23.25">
      <c r="A189" s="57" t="s">
        <v>813</v>
      </c>
      <c r="B189" s="53"/>
      <c r="C189" s="54"/>
      <c r="D189" s="53"/>
      <c r="E189" s="57" t="s">
        <v>814</v>
      </c>
      <c r="F189" s="53"/>
      <c r="G189" s="54"/>
      <c r="H189" s="54"/>
      <c r="I189" s="54"/>
      <c r="J189" s="53"/>
      <c r="K189" s="53"/>
      <c r="L189" s="53"/>
      <c r="M189" s="61"/>
      <c r="N189" s="53"/>
      <c r="O189" s="53"/>
      <c r="P189" s="53"/>
    </row>
    <row r="190" spans="1:16" ht="23.25">
      <c r="A190" s="53"/>
      <c r="B190" s="53"/>
      <c r="C190" s="53" t="s">
        <v>459</v>
      </c>
      <c r="D190" s="53"/>
      <c r="E190" s="53"/>
      <c r="F190" s="64"/>
      <c r="G190" s="67"/>
      <c r="H190" s="53" t="s">
        <v>353</v>
      </c>
      <c r="I190" s="54">
        <v>10000</v>
      </c>
      <c r="J190" s="54" t="s">
        <v>608</v>
      </c>
      <c r="K190" s="53"/>
      <c r="L190" s="53"/>
      <c r="M190" s="61"/>
      <c r="N190" s="53"/>
      <c r="O190" s="53"/>
      <c r="P190" s="53"/>
    </row>
    <row r="191" spans="1:16" ht="23.25">
      <c r="A191" s="53" t="s">
        <v>845</v>
      </c>
      <c r="B191" s="53"/>
      <c r="C191" s="53"/>
      <c r="D191" s="53"/>
      <c r="E191" s="53"/>
      <c r="F191" s="53"/>
      <c r="G191" s="67"/>
      <c r="H191" s="67"/>
      <c r="I191" s="59" t="s">
        <v>956</v>
      </c>
      <c r="J191" s="53"/>
      <c r="K191" s="53"/>
      <c r="L191" s="53"/>
      <c r="M191" s="61"/>
      <c r="N191" s="53"/>
      <c r="O191" s="53"/>
      <c r="P191" s="53"/>
    </row>
    <row r="192" spans="1:16" ht="23.25">
      <c r="A192" s="59" t="s">
        <v>812</v>
      </c>
      <c r="B192" s="53"/>
      <c r="C192" s="53"/>
      <c r="D192" s="53"/>
      <c r="E192" s="57" t="s">
        <v>813</v>
      </c>
      <c r="F192" s="53"/>
      <c r="G192" s="54"/>
      <c r="H192" s="57" t="s">
        <v>814</v>
      </c>
      <c r="I192" s="54"/>
      <c r="J192" s="53"/>
      <c r="K192" s="53"/>
      <c r="L192" s="53"/>
      <c r="M192" s="61"/>
      <c r="N192" s="53"/>
      <c r="O192" s="53"/>
      <c r="P192" s="53"/>
    </row>
    <row r="193" spans="1:16" ht="23.25">
      <c r="A193" s="53"/>
      <c r="B193" s="53"/>
      <c r="C193" s="53" t="s">
        <v>460</v>
      </c>
      <c r="D193" s="53"/>
      <c r="E193" s="53"/>
      <c r="F193" s="53"/>
      <c r="G193" s="54"/>
      <c r="H193" s="54" t="s">
        <v>353</v>
      </c>
      <c r="I193" s="54">
        <v>10000</v>
      </c>
      <c r="J193" s="53" t="s">
        <v>146</v>
      </c>
      <c r="K193" s="53"/>
      <c r="L193" s="53"/>
      <c r="M193" s="61"/>
      <c r="N193" s="53"/>
      <c r="O193" s="53"/>
      <c r="P193" s="53"/>
    </row>
    <row r="194" spans="1:16" ht="23.25">
      <c r="A194" s="53" t="s">
        <v>686</v>
      </c>
      <c r="B194" s="53"/>
      <c r="C194" s="53"/>
      <c r="D194" s="53"/>
      <c r="E194" s="53"/>
      <c r="F194" s="53"/>
      <c r="G194" s="54"/>
      <c r="H194" s="54"/>
      <c r="I194" s="54"/>
      <c r="J194" s="53"/>
      <c r="K194" s="53"/>
      <c r="L194" s="53"/>
      <c r="M194" s="61"/>
      <c r="N194" s="53"/>
      <c r="O194" s="53"/>
      <c r="P194" s="53"/>
    </row>
    <row r="195" spans="1:16" ht="23.25">
      <c r="A195" s="53" t="s">
        <v>375</v>
      </c>
      <c r="B195" s="53"/>
      <c r="C195" s="53"/>
      <c r="D195" s="59" t="s">
        <v>699</v>
      </c>
      <c r="E195" s="53"/>
      <c r="F195" s="59" t="s">
        <v>812</v>
      </c>
      <c r="G195" s="54"/>
      <c r="H195" s="54"/>
      <c r="I195" s="54"/>
      <c r="J195" s="53"/>
      <c r="K195" s="53"/>
      <c r="L195" s="53"/>
      <c r="M195" s="61"/>
      <c r="N195" s="53"/>
      <c r="O195" s="53"/>
      <c r="P195" s="53"/>
    </row>
    <row r="196" spans="1:16" ht="23.25">
      <c r="A196" s="57" t="s">
        <v>813</v>
      </c>
      <c r="B196" s="53"/>
      <c r="C196" s="53"/>
      <c r="D196" s="57"/>
      <c r="E196" s="57" t="s">
        <v>814</v>
      </c>
      <c r="F196" s="59"/>
      <c r="G196" s="54"/>
      <c r="H196" s="54"/>
      <c r="I196" s="54"/>
      <c r="J196" s="53"/>
      <c r="K196" s="53"/>
      <c r="L196" s="53"/>
      <c r="M196" s="61"/>
      <c r="N196" s="53"/>
      <c r="O196" s="53"/>
      <c r="P196" s="53"/>
    </row>
    <row r="197" spans="1:16" s="23" customFormat="1" ht="23.25">
      <c r="A197" s="53"/>
      <c r="B197" s="53"/>
      <c r="C197" s="202" t="s">
        <v>642</v>
      </c>
      <c r="D197" s="53"/>
      <c r="E197" s="53"/>
      <c r="F197" s="53"/>
      <c r="G197" s="54"/>
      <c r="H197" s="53"/>
      <c r="I197" s="54">
        <v>100000</v>
      </c>
      <c r="J197" s="54" t="s">
        <v>608</v>
      </c>
      <c r="K197" s="53"/>
      <c r="L197" s="53"/>
      <c r="M197" s="61"/>
      <c r="N197" s="53"/>
      <c r="O197" s="53"/>
      <c r="P197" s="53"/>
    </row>
    <row r="198" spans="1:16" ht="23.25">
      <c r="A198" s="53" t="s">
        <v>725</v>
      </c>
      <c r="B198" s="53"/>
      <c r="C198" s="53"/>
      <c r="D198" s="53"/>
      <c r="E198" s="53"/>
      <c r="F198" s="53"/>
      <c r="G198" s="54"/>
      <c r="H198" s="54"/>
      <c r="I198" s="54"/>
      <c r="J198" s="53"/>
      <c r="K198" s="53"/>
      <c r="L198" s="53"/>
      <c r="M198" s="61"/>
      <c r="N198" s="53"/>
      <c r="O198" s="53"/>
      <c r="P198" s="53"/>
    </row>
    <row r="199" spans="1:16" ht="23.25">
      <c r="A199" s="59" t="s">
        <v>699</v>
      </c>
      <c r="B199" s="53"/>
      <c r="C199" s="54"/>
      <c r="D199" s="64"/>
      <c r="E199" s="59" t="s">
        <v>812</v>
      </c>
      <c r="F199" s="53"/>
      <c r="G199" s="53"/>
      <c r="H199" s="57" t="s">
        <v>813</v>
      </c>
      <c r="I199" s="54"/>
      <c r="J199" s="53"/>
      <c r="K199" s="53"/>
      <c r="L199" s="53"/>
      <c r="M199" s="61"/>
      <c r="N199" s="53"/>
      <c r="O199" s="53"/>
      <c r="P199" s="53"/>
    </row>
    <row r="200" spans="1:16" s="22" customFormat="1" ht="22.5">
      <c r="A200" s="57" t="s">
        <v>814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197"/>
      <c r="N200" s="57"/>
      <c r="O200" s="57"/>
      <c r="P200" s="57"/>
    </row>
    <row r="201" spans="1:16" ht="23.25">
      <c r="A201" s="53"/>
      <c r="B201" s="53"/>
      <c r="C201" s="45" t="s">
        <v>376</v>
      </c>
      <c r="D201" s="53"/>
      <c r="E201" s="53"/>
      <c r="F201" s="53"/>
      <c r="G201" s="54"/>
      <c r="H201" s="54"/>
      <c r="I201" s="54"/>
      <c r="J201" s="53"/>
      <c r="K201" s="53"/>
      <c r="L201" s="53"/>
      <c r="M201" s="61"/>
      <c r="N201" s="53"/>
      <c r="O201" s="53"/>
      <c r="P201" s="53"/>
    </row>
    <row r="202" spans="1:16" ht="23.25">
      <c r="A202" s="53"/>
      <c r="B202" s="53"/>
      <c r="C202" s="60" t="s">
        <v>637</v>
      </c>
      <c r="D202" s="53"/>
      <c r="E202" s="53"/>
      <c r="F202" s="64"/>
      <c r="G202" s="67"/>
      <c r="H202" s="53" t="s">
        <v>353</v>
      </c>
      <c r="I202" s="54">
        <v>50000</v>
      </c>
      <c r="J202" s="54" t="s">
        <v>608</v>
      </c>
      <c r="K202" s="53"/>
      <c r="L202" s="53"/>
      <c r="M202" s="61"/>
      <c r="N202" s="53"/>
      <c r="O202" s="53"/>
      <c r="P202" s="53"/>
    </row>
    <row r="203" spans="1:16" ht="23.25">
      <c r="A203" s="53" t="s">
        <v>846</v>
      </c>
      <c r="B203" s="53"/>
      <c r="C203" s="53"/>
      <c r="D203" s="53"/>
      <c r="E203" s="53"/>
      <c r="F203" s="64"/>
      <c r="G203" s="59"/>
      <c r="H203" s="59" t="s">
        <v>699</v>
      </c>
      <c r="I203" s="59"/>
      <c r="J203" s="53"/>
      <c r="K203" s="53"/>
      <c r="L203" s="53"/>
      <c r="M203" s="61"/>
      <c r="N203" s="53"/>
      <c r="O203" s="53"/>
      <c r="P203" s="53"/>
    </row>
    <row r="204" spans="1:16" ht="23.25">
      <c r="A204" s="59" t="s">
        <v>812</v>
      </c>
      <c r="B204" s="53"/>
      <c r="C204" s="53"/>
      <c r="D204" s="53"/>
      <c r="E204" s="57" t="s">
        <v>813</v>
      </c>
      <c r="F204" s="53"/>
      <c r="G204" s="54"/>
      <c r="H204" s="57" t="s">
        <v>814</v>
      </c>
      <c r="I204" s="54"/>
      <c r="J204" s="53"/>
      <c r="K204" s="53"/>
      <c r="L204" s="53"/>
      <c r="M204" s="61"/>
      <c r="N204" s="53"/>
      <c r="O204" s="53"/>
      <c r="P204" s="53"/>
    </row>
    <row r="205" spans="1:16" ht="23.25">
      <c r="A205" s="53"/>
      <c r="B205" s="53"/>
      <c r="C205" s="60" t="s">
        <v>654</v>
      </c>
      <c r="D205" s="53"/>
      <c r="E205" s="53"/>
      <c r="F205" s="64"/>
      <c r="G205" s="67"/>
      <c r="H205" s="53" t="s">
        <v>353</v>
      </c>
      <c r="I205" s="54">
        <v>60000</v>
      </c>
      <c r="J205" s="54" t="s">
        <v>608</v>
      </c>
      <c r="K205" s="53"/>
      <c r="L205" s="53"/>
      <c r="M205" s="61"/>
      <c r="N205" s="53"/>
      <c r="O205" s="53"/>
      <c r="P205" s="53"/>
    </row>
    <row r="206" spans="1:16" ht="23.25">
      <c r="A206" s="53" t="s">
        <v>847</v>
      </c>
      <c r="B206" s="53"/>
      <c r="C206" s="53"/>
      <c r="D206" s="53"/>
      <c r="E206" s="53"/>
      <c r="F206" s="64"/>
      <c r="G206" s="67"/>
      <c r="H206" s="59" t="s">
        <v>699</v>
      </c>
      <c r="I206" s="59"/>
      <c r="J206" s="53"/>
      <c r="K206" s="53"/>
      <c r="L206" s="53"/>
      <c r="M206" s="61"/>
      <c r="N206" s="53"/>
      <c r="O206" s="53"/>
      <c r="P206" s="53"/>
    </row>
    <row r="207" spans="1:16" s="22" customFormat="1" ht="22.5">
      <c r="A207" s="59" t="s">
        <v>812</v>
      </c>
      <c r="B207" s="57"/>
      <c r="C207" s="57"/>
      <c r="D207" s="57"/>
      <c r="E207" s="57" t="s">
        <v>813</v>
      </c>
      <c r="F207" s="57"/>
      <c r="G207" s="59"/>
      <c r="H207" s="57" t="s">
        <v>814</v>
      </c>
      <c r="I207" s="59"/>
      <c r="J207" s="57"/>
      <c r="K207" s="57"/>
      <c r="L207" s="57"/>
      <c r="M207" s="197"/>
      <c r="N207" s="57"/>
      <c r="O207" s="57"/>
      <c r="P207" s="57"/>
    </row>
    <row r="208" spans="1:16" s="22" customFormat="1" ht="22.5">
      <c r="A208" s="59"/>
      <c r="B208" s="57"/>
      <c r="C208" s="57"/>
      <c r="D208" s="57"/>
      <c r="E208" s="57"/>
      <c r="F208" s="57"/>
      <c r="G208" s="59"/>
      <c r="H208" s="57"/>
      <c r="I208" s="59"/>
      <c r="J208" s="57"/>
      <c r="K208" s="57"/>
      <c r="L208" s="57"/>
      <c r="M208" s="197"/>
      <c r="N208" s="57"/>
      <c r="O208" s="57"/>
      <c r="P208" s="57"/>
    </row>
    <row r="209" spans="1:16" s="22" customFormat="1" ht="22.5">
      <c r="A209" s="59"/>
      <c r="B209" s="57"/>
      <c r="C209" s="57"/>
      <c r="D209" s="57"/>
      <c r="E209" s="57"/>
      <c r="F209" s="57"/>
      <c r="G209" s="59"/>
      <c r="H209" s="57"/>
      <c r="I209" s="59"/>
      <c r="J209" s="57"/>
      <c r="K209" s="57"/>
      <c r="L209" s="57"/>
      <c r="M209" s="197"/>
      <c r="N209" s="57"/>
      <c r="O209" s="57"/>
      <c r="P209" s="57"/>
    </row>
    <row r="210" spans="1:16" s="22" customFormat="1" ht="23.25">
      <c r="A210" s="259" t="s">
        <v>405</v>
      </c>
      <c r="B210" s="259"/>
      <c r="C210" s="259"/>
      <c r="D210" s="259"/>
      <c r="E210" s="259"/>
      <c r="F210" s="259"/>
      <c r="G210" s="259"/>
      <c r="H210" s="259"/>
      <c r="I210" s="259"/>
      <c r="J210" s="259"/>
      <c r="K210" s="57"/>
      <c r="L210" s="57"/>
      <c r="M210" s="197"/>
      <c r="N210" s="57"/>
      <c r="O210" s="57"/>
      <c r="P210" s="57"/>
    </row>
    <row r="211" spans="1:16" ht="23.25">
      <c r="A211" s="53"/>
      <c r="B211" s="53"/>
      <c r="C211" s="203" t="s">
        <v>655</v>
      </c>
      <c r="D211" s="53"/>
      <c r="E211" s="53"/>
      <c r="F211" s="64"/>
      <c r="G211" s="67"/>
      <c r="H211" s="53" t="s">
        <v>353</v>
      </c>
      <c r="I211" s="54">
        <v>20000</v>
      </c>
      <c r="J211" s="54" t="s">
        <v>364</v>
      </c>
      <c r="K211" s="53"/>
      <c r="L211" s="53"/>
      <c r="M211" s="61"/>
      <c r="N211" s="53"/>
      <c r="O211" s="53"/>
      <c r="P211" s="53"/>
    </row>
    <row r="212" spans="1:16" ht="23.25">
      <c r="A212" s="53" t="s">
        <v>848</v>
      </c>
      <c r="B212" s="53"/>
      <c r="C212" s="53"/>
      <c r="D212" s="53"/>
      <c r="E212" s="53"/>
      <c r="F212" s="64"/>
      <c r="G212" s="57"/>
      <c r="H212" s="59" t="s">
        <v>699</v>
      </c>
      <c r="I212" s="59"/>
      <c r="J212" s="53"/>
      <c r="K212" s="53"/>
      <c r="L212" s="53"/>
      <c r="M212" s="61"/>
      <c r="N212" s="53"/>
      <c r="O212" s="53"/>
      <c r="P212" s="53"/>
    </row>
    <row r="213" spans="1:16" s="22" customFormat="1" ht="22.5">
      <c r="A213" s="59" t="s">
        <v>812</v>
      </c>
      <c r="B213" s="57"/>
      <c r="C213" s="57"/>
      <c r="D213" s="57"/>
      <c r="E213" s="57" t="s">
        <v>813</v>
      </c>
      <c r="F213" s="57"/>
      <c r="G213" s="59"/>
      <c r="H213" s="57" t="s">
        <v>814</v>
      </c>
      <c r="I213" s="59"/>
      <c r="J213" s="57"/>
      <c r="K213" s="57"/>
      <c r="L213" s="57"/>
      <c r="M213" s="197"/>
      <c r="N213" s="57"/>
      <c r="O213" s="57"/>
      <c r="P213" s="57"/>
    </row>
    <row r="214" spans="1:16" ht="23.25">
      <c r="A214" s="53"/>
      <c r="B214" s="53"/>
      <c r="C214" s="60" t="s">
        <v>656</v>
      </c>
      <c r="D214" s="53"/>
      <c r="E214" s="53"/>
      <c r="F214" s="53"/>
      <c r="G214" s="67"/>
      <c r="H214" s="53" t="s">
        <v>353</v>
      </c>
      <c r="I214" s="54">
        <v>50000</v>
      </c>
      <c r="J214" s="54" t="s">
        <v>364</v>
      </c>
      <c r="K214" s="53"/>
      <c r="L214" s="53"/>
      <c r="M214" s="61"/>
      <c r="N214" s="53"/>
      <c r="O214" s="53"/>
      <c r="P214" s="53"/>
    </row>
    <row r="215" spans="1:16" ht="23.25">
      <c r="A215" s="201" t="s">
        <v>849</v>
      </c>
      <c r="B215" s="53"/>
      <c r="C215" s="53"/>
      <c r="D215" s="53"/>
      <c r="E215" s="53"/>
      <c r="F215" s="53"/>
      <c r="G215" s="59"/>
      <c r="H215" s="54"/>
      <c r="I215" s="59"/>
      <c r="J215" s="53"/>
      <c r="K215" s="53"/>
      <c r="L215" s="53"/>
      <c r="M215" s="61"/>
      <c r="N215" s="53"/>
      <c r="O215" s="53"/>
      <c r="P215" s="53"/>
    </row>
    <row r="216" spans="1:16" s="22" customFormat="1" ht="22.5">
      <c r="A216" s="59" t="s">
        <v>956</v>
      </c>
      <c r="B216" s="57"/>
      <c r="C216" s="57"/>
      <c r="D216" s="59" t="s">
        <v>812</v>
      </c>
      <c r="E216" s="57"/>
      <c r="F216" s="57"/>
      <c r="G216" s="57" t="s">
        <v>813</v>
      </c>
      <c r="H216" s="57"/>
      <c r="I216" s="57"/>
      <c r="J216" s="57"/>
      <c r="K216" s="57"/>
      <c r="L216" s="57"/>
      <c r="M216" s="197"/>
      <c r="N216" s="57"/>
      <c r="O216" s="57"/>
      <c r="P216" s="57"/>
    </row>
    <row r="217" spans="1:16" s="22" customFormat="1" ht="22.5">
      <c r="A217" s="57" t="s">
        <v>814</v>
      </c>
      <c r="B217" s="57"/>
      <c r="C217" s="57"/>
      <c r="D217" s="59"/>
      <c r="E217" s="57"/>
      <c r="F217" s="57"/>
      <c r="G217" s="57"/>
      <c r="H217" s="57"/>
      <c r="I217" s="57"/>
      <c r="J217" s="57"/>
      <c r="K217" s="57"/>
      <c r="L217" s="57"/>
      <c r="M217" s="197"/>
      <c r="N217" s="57"/>
      <c r="O217" s="57"/>
      <c r="P217" s="57"/>
    </row>
    <row r="218" spans="1:16" ht="23.25">
      <c r="A218" s="53"/>
      <c r="B218" s="53"/>
      <c r="C218" s="60" t="s">
        <v>657</v>
      </c>
      <c r="D218" s="53"/>
      <c r="E218" s="53"/>
      <c r="F218" s="53"/>
      <c r="G218" s="67"/>
      <c r="H218" s="53" t="s">
        <v>353</v>
      </c>
      <c r="I218" s="54">
        <v>100000</v>
      </c>
      <c r="J218" s="54" t="s">
        <v>364</v>
      </c>
      <c r="K218" s="53"/>
      <c r="L218" s="53"/>
      <c r="M218" s="61"/>
      <c r="N218" s="53"/>
      <c r="O218" s="53"/>
      <c r="P218" s="53"/>
    </row>
    <row r="219" spans="1:16" ht="23.25">
      <c r="A219" s="53" t="s">
        <v>850</v>
      </c>
      <c r="B219" s="53"/>
      <c r="C219" s="53"/>
      <c r="D219" s="53"/>
      <c r="E219" s="53"/>
      <c r="F219" s="53"/>
      <c r="G219" s="54"/>
      <c r="H219" s="54"/>
      <c r="I219" s="54"/>
      <c r="J219" s="53"/>
      <c r="K219" s="53"/>
      <c r="L219" s="53"/>
      <c r="M219" s="61"/>
      <c r="N219" s="53"/>
      <c r="O219" s="53"/>
      <c r="P219" s="53"/>
    </row>
    <row r="220" spans="1:16" s="22" customFormat="1" ht="22.5">
      <c r="A220" s="57" t="s">
        <v>352</v>
      </c>
      <c r="B220" s="57"/>
      <c r="C220" s="57"/>
      <c r="D220" s="59" t="s">
        <v>812</v>
      </c>
      <c r="E220" s="57"/>
      <c r="F220" s="57"/>
      <c r="G220" s="57" t="s">
        <v>813</v>
      </c>
      <c r="H220" s="57"/>
      <c r="I220" s="57"/>
      <c r="J220" s="57"/>
      <c r="K220" s="57"/>
      <c r="L220" s="57"/>
      <c r="M220" s="197"/>
      <c r="N220" s="57"/>
      <c r="O220" s="57"/>
      <c r="P220" s="57"/>
    </row>
    <row r="221" spans="1:16" s="22" customFormat="1" ht="22.5">
      <c r="A221" s="57" t="s">
        <v>814</v>
      </c>
      <c r="B221" s="57"/>
      <c r="C221" s="57"/>
      <c r="D221" s="59"/>
      <c r="E221" s="57"/>
      <c r="F221" s="57"/>
      <c r="G221" s="57"/>
      <c r="H221" s="57"/>
      <c r="I221" s="57"/>
      <c r="J221" s="57"/>
      <c r="K221" s="57"/>
      <c r="L221" s="57"/>
      <c r="M221" s="197"/>
      <c r="N221" s="57"/>
      <c r="O221" s="57"/>
      <c r="P221" s="57"/>
    </row>
    <row r="222" spans="1:16" ht="23.25">
      <c r="A222" s="53"/>
      <c r="B222" s="53"/>
      <c r="C222" s="60" t="s">
        <v>643</v>
      </c>
      <c r="D222" s="53"/>
      <c r="E222" s="53"/>
      <c r="F222" s="53"/>
      <c r="G222" s="53"/>
      <c r="H222" s="54" t="s">
        <v>353</v>
      </c>
      <c r="I222" s="54">
        <v>20000</v>
      </c>
      <c r="J222" s="54" t="s">
        <v>364</v>
      </c>
      <c r="K222" s="53"/>
      <c r="L222" s="53"/>
      <c r="M222" s="61"/>
      <c r="N222" s="53"/>
      <c r="O222" s="53"/>
      <c r="P222" s="53"/>
    </row>
    <row r="223" spans="1:16" ht="23.25">
      <c r="A223" s="53" t="s">
        <v>851</v>
      </c>
      <c r="B223" s="53"/>
      <c r="C223" s="53"/>
      <c r="D223" s="53"/>
      <c r="E223" s="53"/>
      <c r="F223" s="57"/>
      <c r="G223" s="53"/>
      <c r="H223" s="67"/>
      <c r="I223" s="59" t="s">
        <v>699</v>
      </c>
      <c r="J223" s="53"/>
      <c r="K223" s="53"/>
      <c r="L223" s="53"/>
      <c r="M223" s="61"/>
      <c r="N223" s="53"/>
      <c r="O223" s="53"/>
      <c r="P223" s="53"/>
    </row>
    <row r="224" spans="1:16" ht="23.25">
      <c r="A224" s="59" t="s">
        <v>819</v>
      </c>
      <c r="B224" s="53"/>
      <c r="C224" s="53"/>
      <c r="D224" s="53"/>
      <c r="E224" s="57"/>
      <c r="F224" s="57" t="s">
        <v>893</v>
      </c>
      <c r="G224" s="59"/>
      <c r="H224" s="59"/>
      <c r="I224" s="59"/>
      <c r="J224" s="53"/>
      <c r="K224" s="53"/>
      <c r="L224" s="53"/>
      <c r="M224" s="61"/>
      <c r="N224" s="53"/>
      <c r="O224" s="53"/>
      <c r="P224" s="53"/>
    </row>
    <row r="225" spans="1:16" s="22" customFormat="1" ht="22.5">
      <c r="A225" s="57" t="s">
        <v>894</v>
      </c>
      <c r="B225" s="57"/>
      <c r="C225" s="57"/>
      <c r="D225" s="57"/>
      <c r="E225" s="57"/>
      <c r="F225" s="57"/>
      <c r="G225" s="59"/>
      <c r="H225" s="59"/>
      <c r="I225" s="59"/>
      <c r="J225" s="57"/>
      <c r="K225" s="57"/>
      <c r="L225" s="57"/>
      <c r="M225" s="197"/>
      <c r="N225" s="57"/>
      <c r="O225" s="57"/>
      <c r="P225" s="57"/>
    </row>
    <row r="226" spans="1:16" ht="23.25">
      <c r="A226" s="53"/>
      <c r="B226" s="53"/>
      <c r="C226" s="60" t="s">
        <v>658</v>
      </c>
      <c r="D226" s="53"/>
      <c r="E226" s="53"/>
      <c r="F226" s="64"/>
      <c r="G226" s="67"/>
      <c r="H226" s="53" t="s">
        <v>353</v>
      </c>
      <c r="I226" s="54">
        <v>70000</v>
      </c>
      <c r="J226" s="54" t="s">
        <v>364</v>
      </c>
      <c r="K226" s="53"/>
      <c r="L226" s="53"/>
      <c r="M226" s="61"/>
      <c r="N226" s="53"/>
      <c r="O226" s="53"/>
      <c r="P226" s="53"/>
    </row>
    <row r="227" spans="1:16" ht="23.25">
      <c r="A227" s="53" t="s">
        <v>852</v>
      </c>
      <c r="B227" s="53"/>
      <c r="C227" s="53"/>
      <c r="D227" s="53"/>
      <c r="E227" s="57"/>
      <c r="F227" s="64"/>
      <c r="G227" s="59"/>
      <c r="H227" s="57" t="s">
        <v>699</v>
      </c>
      <c r="I227" s="54"/>
      <c r="J227" s="53"/>
      <c r="K227" s="53"/>
      <c r="L227" s="53"/>
      <c r="M227" s="61"/>
      <c r="N227" s="53"/>
      <c r="O227" s="53"/>
      <c r="P227" s="53"/>
    </row>
    <row r="228" spans="1:16" ht="23.25">
      <c r="A228" s="59" t="s">
        <v>61</v>
      </c>
      <c r="B228" s="53"/>
      <c r="C228" s="53"/>
      <c r="D228" s="53"/>
      <c r="E228" s="59" t="s">
        <v>62</v>
      </c>
      <c r="F228" s="57"/>
      <c r="G228" s="59"/>
      <c r="H228" s="59" t="s">
        <v>63</v>
      </c>
      <c r="I228" s="54"/>
      <c r="J228" s="53"/>
      <c r="K228" s="53"/>
      <c r="L228" s="53"/>
      <c r="M228" s="61"/>
      <c r="N228" s="53"/>
      <c r="O228" s="53"/>
      <c r="P228" s="53"/>
    </row>
    <row r="229" spans="1:16" ht="23.25">
      <c r="A229" s="53"/>
      <c r="B229" s="53"/>
      <c r="C229" s="203" t="s">
        <v>659</v>
      </c>
      <c r="D229" s="53"/>
      <c r="E229" s="53"/>
      <c r="F229" s="53"/>
      <c r="G229" s="67"/>
      <c r="H229" s="53" t="s">
        <v>353</v>
      </c>
      <c r="I229" s="54">
        <v>20000</v>
      </c>
      <c r="J229" s="54" t="s">
        <v>364</v>
      </c>
      <c r="K229" s="53"/>
      <c r="L229" s="53"/>
      <c r="M229" s="61"/>
      <c r="N229" s="53"/>
      <c r="O229" s="53"/>
      <c r="P229" s="53"/>
    </row>
    <row r="230" spans="1:16" ht="23.25">
      <c r="A230" s="53" t="s">
        <v>853</v>
      </c>
      <c r="B230" s="53"/>
      <c r="C230" s="53"/>
      <c r="D230" s="53"/>
      <c r="E230" s="53"/>
      <c r="F230" s="53"/>
      <c r="G230" s="59"/>
      <c r="H230" s="59" t="s">
        <v>699</v>
      </c>
      <c r="I230" s="59"/>
      <c r="J230" s="53"/>
      <c r="K230" s="53"/>
      <c r="L230" s="53"/>
      <c r="M230" s="61"/>
      <c r="N230" s="53"/>
      <c r="O230" s="53"/>
      <c r="P230" s="53"/>
    </row>
    <row r="231" spans="1:16" s="22" customFormat="1" ht="22.5">
      <c r="A231" s="59" t="s">
        <v>812</v>
      </c>
      <c r="B231" s="57"/>
      <c r="C231" s="57"/>
      <c r="D231" s="57"/>
      <c r="E231" s="57" t="s">
        <v>813</v>
      </c>
      <c r="F231" s="57"/>
      <c r="G231" s="59"/>
      <c r="H231" s="57" t="s">
        <v>814</v>
      </c>
      <c r="I231" s="59"/>
      <c r="J231" s="57"/>
      <c r="K231" s="57"/>
      <c r="L231" s="57"/>
      <c r="M231" s="197"/>
      <c r="N231" s="57"/>
      <c r="O231" s="57"/>
      <c r="P231" s="57"/>
    </row>
    <row r="232" spans="1:16" ht="23.25">
      <c r="A232" s="53"/>
      <c r="B232" s="53"/>
      <c r="C232" s="60" t="s">
        <v>660</v>
      </c>
      <c r="D232" s="53"/>
      <c r="E232" s="53"/>
      <c r="F232" s="64"/>
      <c r="G232" s="67"/>
      <c r="H232" s="53" t="s">
        <v>353</v>
      </c>
      <c r="I232" s="54">
        <v>34250</v>
      </c>
      <c r="J232" s="54" t="s">
        <v>364</v>
      </c>
      <c r="K232" s="53"/>
      <c r="L232" s="53"/>
      <c r="M232" s="61"/>
      <c r="N232" s="53"/>
      <c r="O232" s="53"/>
      <c r="P232" s="53"/>
    </row>
    <row r="233" spans="1:16" ht="23.25">
      <c r="A233" s="53" t="s">
        <v>884</v>
      </c>
      <c r="B233" s="53"/>
      <c r="C233" s="53"/>
      <c r="D233" s="53"/>
      <c r="E233" s="64"/>
      <c r="F233" s="64"/>
      <c r="G233" s="57" t="s">
        <v>699</v>
      </c>
      <c r="H233" s="59"/>
      <c r="I233" s="54"/>
      <c r="J233" s="53"/>
      <c r="K233" s="53"/>
      <c r="L233" s="53"/>
      <c r="M233" s="61"/>
      <c r="N233" s="53"/>
      <c r="O233" s="53"/>
      <c r="P233" s="53"/>
    </row>
    <row r="234" spans="1:16" s="22" customFormat="1" ht="22.5">
      <c r="A234" s="59" t="s">
        <v>812</v>
      </c>
      <c r="B234" s="57"/>
      <c r="C234" s="57"/>
      <c r="D234" s="57"/>
      <c r="E234" s="57" t="s">
        <v>813</v>
      </c>
      <c r="F234" s="57"/>
      <c r="G234" s="59"/>
      <c r="H234" s="57" t="s">
        <v>814</v>
      </c>
      <c r="I234" s="59"/>
      <c r="J234" s="57"/>
      <c r="K234" s="57"/>
      <c r="L234" s="57"/>
      <c r="M234" s="197"/>
      <c r="N234" s="57"/>
      <c r="O234" s="57"/>
      <c r="P234" s="57"/>
    </row>
    <row r="235" spans="1:16" s="5" customFormat="1" ht="42" customHeight="1">
      <c r="A235" s="45"/>
      <c r="B235" s="45" t="s">
        <v>688</v>
      </c>
      <c r="C235" s="45"/>
      <c r="D235" s="45"/>
      <c r="E235" s="45"/>
      <c r="F235" s="45" t="s">
        <v>353</v>
      </c>
      <c r="G235" s="51">
        <f>I236+I248+I252+I255+I240</f>
        <v>386000</v>
      </c>
      <c r="H235" s="51" t="s">
        <v>350</v>
      </c>
      <c r="I235" s="51"/>
      <c r="J235" s="45"/>
      <c r="K235" s="198"/>
      <c r="L235" s="198"/>
      <c r="M235" s="204"/>
      <c r="N235" s="198"/>
      <c r="O235" s="198"/>
      <c r="P235" s="198"/>
    </row>
    <row r="236" spans="1:16" ht="33" customHeight="1">
      <c r="A236" s="53"/>
      <c r="B236" s="53"/>
      <c r="C236" s="60" t="s">
        <v>687</v>
      </c>
      <c r="D236" s="53"/>
      <c r="E236" s="53"/>
      <c r="F236" s="64"/>
      <c r="G236" s="67"/>
      <c r="H236" s="53" t="s">
        <v>353</v>
      </c>
      <c r="I236" s="54">
        <v>300000</v>
      </c>
      <c r="J236" s="54" t="s">
        <v>364</v>
      </c>
      <c r="K236" s="64"/>
      <c r="L236" s="64"/>
      <c r="M236" s="205"/>
      <c r="N236" s="64"/>
      <c r="O236" s="64"/>
      <c r="P236" s="64"/>
    </row>
    <row r="237" spans="1:16" ht="23.25">
      <c r="A237" s="53" t="s">
        <v>854</v>
      </c>
      <c r="B237" s="53"/>
      <c r="C237" s="53"/>
      <c r="D237" s="53"/>
      <c r="E237" s="53"/>
      <c r="F237" s="53"/>
      <c r="G237" s="54"/>
      <c r="H237" s="54"/>
      <c r="I237" s="54"/>
      <c r="J237" s="53"/>
      <c r="K237" s="64"/>
      <c r="L237" s="64"/>
      <c r="M237" s="205"/>
      <c r="N237" s="64"/>
      <c r="O237" s="64"/>
      <c r="P237" s="64"/>
    </row>
    <row r="238" spans="1:16" ht="23.25">
      <c r="A238" s="53" t="s">
        <v>855</v>
      </c>
      <c r="B238" s="53"/>
      <c r="C238" s="53"/>
      <c r="D238" s="64"/>
      <c r="E238" s="57" t="s">
        <v>352</v>
      </c>
      <c r="F238" s="64"/>
      <c r="G238" s="59"/>
      <c r="H238" s="59" t="s">
        <v>812</v>
      </c>
      <c r="I238" s="54"/>
      <c r="J238" s="53"/>
      <c r="K238" s="64"/>
      <c r="L238" s="64"/>
      <c r="M238" s="205"/>
      <c r="N238" s="64"/>
      <c r="O238" s="64"/>
      <c r="P238" s="64"/>
    </row>
    <row r="239" spans="1:16" s="22" customFormat="1" ht="22.5">
      <c r="A239" s="57" t="s">
        <v>813</v>
      </c>
      <c r="B239" s="57"/>
      <c r="C239" s="57"/>
      <c r="D239" s="57"/>
      <c r="E239" s="57" t="s">
        <v>814</v>
      </c>
      <c r="F239" s="59"/>
      <c r="G239" s="59"/>
      <c r="H239" s="59"/>
      <c r="I239" s="59"/>
      <c r="J239" s="57"/>
      <c r="K239" s="199"/>
      <c r="L239" s="199"/>
      <c r="M239" s="206"/>
      <c r="N239" s="199"/>
      <c r="O239" s="199"/>
      <c r="P239" s="199"/>
    </row>
    <row r="240" spans="1:16" ht="23.25">
      <c r="A240" s="53"/>
      <c r="B240" s="53"/>
      <c r="C240" s="60" t="s">
        <v>262</v>
      </c>
      <c r="D240" s="53"/>
      <c r="E240" s="53"/>
      <c r="F240" s="64"/>
      <c r="G240" s="67"/>
      <c r="H240" s="53" t="s">
        <v>353</v>
      </c>
      <c r="I240" s="54">
        <v>1000</v>
      </c>
      <c r="J240" s="54" t="s">
        <v>608</v>
      </c>
      <c r="K240" s="64"/>
      <c r="L240" s="64"/>
      <c r="M240" s="205"/>
      <c r="N240" s="64"/>
      <c r="O240" s="64"/>
      <c r="P240" s="64"/>
    </row>
    <row r="241" spans="1:16" ht="23.25">
      <c r="A241" s="53" t="s">
        <v>727</v>
      </c>
      <c r="B241" s="53"/>
      <c r="C241" s="53"/>
      <c r="D241" s="53"/>
      <c r="E241" s="53"/>
      <c r="F241" s="53"/>
      <c r="G241" s="59" t="s">
        <v>352</v>
      </c>
      <c r="H241" s="53"/>
      <c r="I241" s="54"/>
      <c r="J241" s="53"/>
      <c r="K241" s="64"/>
      <c r="L241" s="64"/>
      <c r="M241" s="205"/>
      <c r="N241" s="64"/>
      <c r="O241" s="64"/>
      <c r="P241" s="64"/>
    </row>
    <row r="242" spans="1:16" s="22" customFormat="1" ht="22.5">
      <c r="A242" s="59" t="s">
        <v>812</v>
      </c>
      <c r="B242" s="57"/>
      <c r="C242" s="57"/>
      <c r="D242" s="57"/>
      <c r="E242" s="57" t="s">
        <v>813</v>
      </c>
      <c r="F242" s="57"/>
      <c r="G242" s="57"/>
      <c r="H242" s="57" t="s">
        <v>814</v>
      </c>
      <c r="I242" s="57"/>
      <c r="J242" s="57"/>
      <c r="K242" s="199"/>
      <c r="L242" s="199"/>
      <c r="M242" s="206"/>
      <c r="N242" s="199"/>
      <c r="O242" s="199"/>
      <c r="P242" s="199"/>
    </row>
    <row r="243" spans="1:16" s="22" customFormat="1" ht="22.5">
      <c r="A243" s="59"/>
      <c r="B243" s="57"/>
      <c r="C243" s="57"/>
      <c r="D243" s="57"/>
      <c r="E243" s="57"/>
      <c r="F243" s="57"/>
      <c r="G243" s="57"/>
      <c r="H243" s="57"/>
      <c r="I243" s="57"/>
      <c r="J243" s="57"/>
      <c r="K243" s="199"/>
      <c r="L243" s="199"/>
      <c r="M243" s="206"/>
      <c r="N243" s="199"/>
      <c r="O243" s="199"/>
      <c r="P243" s="199"/>
    </row>
    <row r="244" spans="1:16" s="22" customFormat="1" ht="22.5">
      <c r="A244" s="59"/>
      <c r="B244" s="57"/>
      <c r="C244" s="57"/>
      <c r="D244" s="57"/>
      <c r="E244" s="57"/>
      <c r="F244" s="57"/>
      <c r="G244" s="57"/>
      <c r="H244" s="57"/>
      <c r="I244" s="57"/>
      <c r="J244" s="57"/>
      <c r="K244" s="199"/>
      <c r="L244" s="199"/>
      <c r="M244" s="206"/>
      <c r="N244" s="199"/>
      <c r="O244" s="199"/>
      <c r="P244" s="199"/>
    </row>
    <row r="245" spans="1:16" s="22" customFormat="1" ht="22.5">
      <c r="A245" s="59"/>
      <c r="B245" s="57"/>
      <c r="C245" s="57"/>
      <c r="D245" s="57"/>
      <c r="E245" s="57"/>
      <c r="F245" s="57"/>
      <c r="G245" s="57"/>
      <c r="H245" s="57"/>
      <c r="I245" s="57"/>
      <c r="J245" s="57"/>
      <c r="K245" s="199"/>
      <c r="L245" s="199"/>
      <c r="M245" s="206"/>
      <c r="N245" s="199"/>
      <c r="O245" s="199"/>
      <c r="P245" s="199"/>
    </row>
    <row r="246" spans="1:16" s="22" customFormat="1" ht="22.5">
      <c r="A246" s="59"/>
      <c r="B246" s="57"/>
      <c r="C246" s="57"/>
      <c r="D246" s="57"/>
      <c r="E246" s="57"/>
      <c r="F246" s="57"/>
      <c r="G246" s="57"/>
      <c r="H246" s="57"/>
      <c r="I246" s="57"/>
      <c r="J246" s="57"/>
      <c r="K246" s="199"/>
      <c r="L246" s="199"/>
      <c r="M246" s="206"/>
      <c r="N246" s="199"/>
      <c r="O246" s="199"/>
      <c r="P246" s="199"/>
    </row>
    <row r="247" spans="1:16" s="22" customFormat="1" ht="23.25">
      <c r="A247" s="259" t="s">
        <v>406</v>
      </c>
      <c r="B247" s="259"/>
      <c r="C247" s="259"/>
      <c r="D247" s="259"/>
      <c r="E247" s="259"/>
      <c r="F247" s="259"/>
      <c r="G247" s="259"/>
      <c r="H247" s="259"/>
      <c r="I247" s="259"/>
      <c r="J247" s="259"/>
      <c r="K247" s="199"/>
      <c r="L247" s="199"/>
      <c r="M247" s="206"/>
      <c r="N247" s="199"/>
      <c r="O247" s="199"/>
      <c r="P247" s="199"/>
    </row>
    <row r="248" spans="1:16" ht="23.25">
      <c r="A248" s="53"/>
      <c r="B248" s="53"/>
      <c r="C248" s="60" t="s">
        <v>263</v>
      </c>
      <c r="D248" s="53"/>
      <c r="E248" s="53"/>
      <c r="F248" s="64"/>
      <c r="G248" s="67"/>
      <c r="H248" s="53" t="s">
        <v>353</v>
      </c>
      <c r="I248" s="54">
        <v>40000</v>
      </c>
      <c r="J248" s="54" t="s">
        <v>608</v>
      </c>
      <c r="K248" s="64"/>
      <c r="L248" s="64"/>
      <c r="M248" s="205"/>
      <c r="N248" s="64"/>
      <c r="O248" s="64"/>
      <c r="P248" s="64"/>
    </row>
    <row r="249" spans="1:16" ht="23.25">
      <c r="A249" s="53" t="s">
        <v>726</v>
      </c>
      <c r="B249" s="53"/>
      <c r="C249" s="60"/>
      <c r="D249" s="53"/>
      <c r="E249" s="53"/>
      <c r="F249" s="53"/>
      <c r="G249" s="54"/>
      <c r="H249" s="54"/>
      <c r="I249" s="59" t="s">
        <v>352</v>
      </c>
      <c r="J249" s="53"/>
      <c r="K249" s="64"/>
      <c r="L249" s="64"/>
      <c r="M249" s="205"/>
      <c r="N249" s="64"/>
      <c r="O249" s="64"/>
      <c r="P249" s="64"/>
    </row>
    <row r="250" spans="1:16" s="22" customFormat="1" ht="22.5">
      <c r="A250" s="59" t="s">
        <v>812</v>
      </c>
      <c r="B250" s="57"/>
      <c r="C250" s="57"/>
      <c r="D250" s="57"/>
      <c r="E250" s="57" t="s">
        <v>813</v>
      </c>
      <c r="F250" s="57"/>
      <c r="G250" s="57"/>
      <c r="H250" s="57" t="s">
        <v>814</v>
      </c>
      <c r="I250" s="57"/>
      <c r="J250" s="57"/>
      <c r="K250" s="199"/>
      <c r="L250" s="199"/>
      <c r="M250" s="206"/>
      <c r="N250" s="199"/>
      <c r="O250" s="199"/>
      <c r="P250" s="199"/>
    </row>
    <row r="251" spans="1:16" ht="23.25">
      <c r="A251" s="53"/>
      <c r="B251" s="53"/>
      <c r="C251" s="60" t="s">
        <v>264</v>
      </c>
      <c r="D251" s="53"/>
      <c r="E251" s="53"/>
      <c r="F251" s="53"/>
      <c r="G251" s="54"/>
      <c r="H251" s="54"/>
      <c r="I251" s="54"/>
      <c r="J251" s="53"/>
      <c r="K251" s="64"/>
      <c r="L251" s="64"/>
      <c r="M251" s="205"/>
      <c r="N251" s="64"/>
      <c r="O251" s="64"/>
      <c r="P251" s="64"/>
    </row>
    <row r="252" spans="1:16" ht="23.25">
      <c r="A252" s="64"/>
      <c r="B252" s="53"/>
      <c r="C252" s="64"/>
      <c r="D252" s="64"/>
      <c r="E252" s="53"/>
      <c r="F252" s="53"/>
      <c r="G252" s="54"/>
      <c r="H252" s="53" t="s">
        <v>353</v>
      </c>
      <c r="I252" s="54">
        <v>5000</v>
      </c>
      <c r="J252" s="53" t="s">
        <v>146</v>
      </c>
      <c r="K252" s="64"/>
      <c r="L252" s="64"/>
      <c r="M252" s="205"/>
      <c r="N252" s="64"/>
      <c r="O252" s="64"/>
      <c r="P252" s="64"/>
    </row>
    <row r="253" spans="1:16" ht="23.25">
      <c r="A253" s="53" t="s">
        <v>856</v>
      </c>
      <c r="B253" s="53"/>
      <c r="C253" s="54"/>
      <c r="D253" s="53"/>
      <c r="E253" s="53"/>
      <c r="F253" s="53"/>
      <c r="G253" s="54"/>
      <c r="H253" s="54"/>
      <c r="I253" s="57" t="s">
        <v>352</v>
      </c>
      <c r="J253" s="53"/>
      <c r="K253" s="64"/>
      <c r="L253" s="64"/>
      <c r="M253" s="205"/>
      <c r="N253" s="64"/>
      <c r="O253" s="64"/>
      <c r="P253" s="64"/>
    </row>
    <row r="254" spans="1:16" s="22" customFormat="1" ht="22.5">
      <c r="A254" s="59" t="s">
        <v>812</v>
      </c>
      <c r="B254" s="57"/>
      <c r="C254" s="57"/>
      <c r="D254" s="57"/>
      <c r="E254" s="57" t="s">
        <v>813</v>
      </c>
      <c r="F254" s="57"/>
      <c r="G254" s="57"/>
      <c r="H254" s="57" t="s">
        <v>814</v>
      </c>
      <c r="I254" s="57"/>
      <c r="J254" s="57"/>
      <c r="K254" s="199"/>
      <c r="L254" s="199"/>
      <c r="M254" s="206"/>
      <c r="N254" s="199"/>
      <c r="O254" s="199"/>
      <c r="P254" s="199"/>
    </row>
    <row r="255" spans="1:16" ht="23.25">
      <c r="A255" s="53"/>
      <c r="B255" s="53"/>
      <c r="C255" s="60" t="s">
        <v>994</v>
      </c>
      <c r="D255" s="53"/>
      <c r="E255" s="53"/>
      <c r="F255" s="53"/>
      <c r="G255" s="64"/>
      <c r="H255" s="53" t="s">
        <v>353</v>
      </c>
      <c r="I255" s="54">
        <v>40000</v>
      </c>
      <c r="J255" s="54" t="s">
        <v>364</v>
      </c>
      <c r="K255" s="64"/>
      <c r="L255" s="64"/>
      <c r="M255" s="205"/>
      <c r="N255" s="64"/>
      <c r="O255" s="64"/>
      <c r="P255" s="64"/>
    </row>
    <row r="256" spans="1:16" ht="23.25">
      <c r="A256" s="53" t="s">
        <v>857</v>
      </c>
      <c r="B256" s="53"/>
      <c r="C256" s="53"/>
      <c r="D256" s="53"/>
      <c r="E256" s="64"/>
      <c r="F256" s="57" t="s">
        <v>352</v>
      </c>
      <c r="G256" s="57"/>
      <c r="H256" s="59" t="s">
        <v>812</v>
      </c>
      <c r="I256" s="54"/>
      <c r="J256" s="53"/>
      <c r="K256" s="64"/>
      <c r="L256" s="64"/>
      <c r="M256" s="205"/>
      <c r="N256" s="64"/>
      <c r="O256" s="64"/>
      <c r="P256" s="64"/>
    </row>
    <row r="257" spans="1:16" s="22" customFormat="1" ht="22.5">
      <c r="A257" s="57" t="s">
        <v>813</v>
      </c>
      <c r="B257" s="57"/>
      <c r="C257" s="57"/>
      <c r="D257" s="57"/>
      <c r="E257" s="57" t="s">
        <v>814</v>
      </c>
      <c r="F257" s="57"/>
      <c r="G257" s="59"/>
      <c r="H257" s="59"/>
      <c r="I257" s="59"/>
      <c r="J257" s="57"/>
      <c r="K257" s="199"/>
      <c r="L257" s="199"/>
      <c r="M257" s="206"/>
      <c r="N257" s="199"/>
      <c r="O257" s="199"/>
      <c r="P257" s="199"/>
    </row>
    <row r="258" spans="1:16" s="5" customFormat="1" ht="38.25" customHeight="1">
      <c r="A258" s="45"/>
      <c r="B258" s="45" t="s">
        <v>689</v>
      </c>
      <c r="C258" s="45"/>
      <c r="D258" s="45"/>
      <c r="E258" s="45" t="s">
        <v>382</v>
      </c>
      <c r="F258" s="45"/>
      <c r="G258" s="51">
        <f>I259+I266+I271</f>
        <v>115000</v>
      </c>
      <c r="H258" s="51" t="s">
        <v>146</v>
      </c>
      <c r="I258" s="51"/>
      <c r="J258" s="45"/>
      <c r="K258" s="198"/>
      <c r="L258" s="198"/>
      <c r="M258" s="204"/>
      <c r="N258" s="198"/>
      <c r="O258" s="198"/>
      <c r="P258" s="198"/>
    </row>
    <row r="259" spans="1:16" ht="23.25">
      <c r="A259" s="53"/>
      <c r="B259" s="53"/>
      <c r="C259" s="60" t="s">
        <v>690</v>
      </c>
      <c r="D259" s="53"/>
      <c r="E259" s="53"/>
      <c r="F259" s="53"/>
      <c r="G259" s="53"/>
      <c r="H259" s="54" t="s">
        <v>353</v>
      </c>
      <c r="I259" s="54">
        <f>I260</f>
        <v>15000</v>
      </c>
      <c r="J259" s="54" t="s">
        <v>146</v>
      </c>
      <c r="K259" s="64"/>
      <c r="L259" s="64"/>
      <c r="M259" s="205"/>
      <c r="N259" s="64"/>
      <c r="O259" s="64"/>
      <c r="P259" s="64"/>
    </row>
    <row r="260" spans="1:16" ht="23.25">
      <c r="A260" s="53"/>
      <c r="B260" s="53"/>
      <c r="C260" s="53" t="s">
        <v>904</v>
      </c>
      <c r="D260" s="53"/>
      <c r="E260" s="53"/>
      <c r="F260" s="53"/>
      <c r="G260" s="54"/>
      <c r="H260" s="54" t="s">
        <v>353</v>
      </c>
      <c r="I260" s="54">
        <v>15000</v>
      </c>
      <c r="J260" s="54" t="s">
        <v>146</v>
      </c>
      <c r="K260" s="64"/>
      <c r="L260" s="64"/>
      <c r="M260" s="205"/>
      <c r="N260" s="64"/>
      <c r="O260" s="64"/>
      <c r="P260" s="64"/>
    </row>
    <row r="261" spans="1:16" ht="23.25">
      <c r="A261" s="53" t="s">
        <v>693</v>
      </c>
      <c r="B261" s="53"/>
      <c r="C261" s="53"/>
      <c r="D261" s="53"/>
      <c r="E261" s="53"/>
      <c r="F261" s="53"/>
      <c r="G261" s="54"/>
      <c r="H261" s="54"/>
      <c r="I261" s="54"/>
      <c r="J261" s="53"/>
      <c r="K261" s="64"/>
      <c r="L261" s="64"/>
      <c r="M261" s="205"/>
      <c r="N261" s="64"/>
      <c r="O261" s="64"/>
      <c r="P261" s="64"/>
    </row>
    <row r="262" spans="1:16" ht="23.25">
      <c r="A262" s="53" t="s">
        <v>694</v>
      </c>
      <c r="B262" s="53"/>
      <c r="C262" s="53"/>
      <c r="D262" s="53"/>
      <c r="E262" s="53"/>
      <c r="F262" s="53"/>
      <c r="G262" s="54"/>
      <c r="H262" s="54"/>
      <c r="I262" s="54"/>
      <c r="J262" s="53"/>
      <c r="K262" s="64"/>
      <c r="L262" s="64"/>
      <c r="M262" s="205"/>
      <c r="N262" s="64"/>
      <c r="O262" s="64"/>
      <c r="P262" s="64"/>
    </row>
    <row r="263" spans="1:16" ht="23.25">
      <c r="A263" s="53" t="s">
        <v>1054</v>
      </c>
      <c r="B263" s="53"/>
      <c r="C263" s="53"/>
      <c r="D263" s="57"/>
      <c r="E263" s="53" t="s">
        <v>1058</v>
      </c>
      <c r="F263" s="59"/>
      <c r="G263" s="54"/>
      <c r="H263" s="54"/>
      <c r="I263" s="59"/>
      <c r="J263" s="53"/>
      <c r="K263" s="64"/>
      <c r="L263" s="64"/>
      <c r="M263" s="205"/>
      <c r="N263" s="64"/>
      <c r="O263" s="64"/>
      <c r="P263" s="64"/>
    </row>
    <row r="264" spans="1:16" ht="23.25">
      <c r="A264" s="53" t="s">
        <v>1059</v>
      </c>
      <c r="B264" s="53"/>
      <c r="C264" s="53"/>
      <c r="D264" s="57"/>
      <c r="E264" s="53"/>
      <c r="F264" s="59"/>
      <c r="G264" s="57" t="s">
        <v>352</v>
      </c>
      <c r="H264" s="54"/>
      <c r="I264" s="59"/>
      <c r="J264" s="53"/>
      <c r="K264" s="64"/>
      <c r="L264" s="64"/>
      <c r="M264" s="205"/>
      <c r="N264" s="64"/>
      <c r="O264" s="64"/>
      <c r="P264" s="64"/>
    </row>
    <row r="265" spans="1:16" ht="23.25">
      <c r="A265" s="59" t="s">
        <v>812</v>
      </c>
      <c r="B265" s="53"/>
      <c r="C265" s="53"/>
      <c r="D265" s="53"/>
      <c r="E265" s="57" t="s">
        <v>813</v>
      </c>
      <c r="F265" s="53"/>
      <c r="G265" s="54"/>
      <c r="H265" s="57" t="s">
        <v>814</v>
      </c>
      <c r="I265" s="54"/>
      <c r="J265" s="53"/>
      <c r="K265" s="64"/>
      <c r="L265" s="64"/>
      <c r="M265" s="205"/>
      <c r="N265" s="64"/>
      <c r="O265" s="64"/>
      <c r="P265" s="64"/>
    </row>
    <row r="266" spans="1:16" ht="23.25">
      <c r="A266" s="53"/>
      <c r="B266" s="53"/>
      <c r="C266" s="60" t="s">
        <v>5</v>
      </c>
      <c r="D266" s="53"/>
      <c r="E266" s="53"/>
      <c r="F266" s="53"/>
      <c r="G266" s="53"/>
      <c r="H266" s="54" t="s">
        <v>353</v>
      </c>
      <c r="I266" s="54">
        <f>I267</f>
        <v>10000</v>
      </c>
      <c r="J266" s="54" t="s">
        <v>146</v>
      </c>
      <c r="K266" s="64"/>
      <c r="L266" s="64"/>
      <c r="M266" s="205"/>
      <c r="N266" s="64"/>
      <c r="O266" s="64"/>
      <c r="P266" s="64"/>
    </row>
    <row r="267" spans="1:16" s="3" customFormat="1" ht="23.25">
      <c r="A267" s="57"/>
      <c r="B267" s="53"/>
      <c r="C267" s="53" t="s">
        <v>6</v>
      </c>
      <c r="D267" s="53"/>
      <c r="E267" s="54"/>
      <c r="F267" s="53"/>
      <c r="G267" s="54"/>
      <c r="H267" s="53" t="s">
        <v>353</v>
      </c>
      <c r="I267" s="54">
        <v>10000</v>
      </c>
      <c r="J267" s="53" t="s">
        <v>364</v>
      </c>
      <c r="K267" s="53"/>
      <c r="L267" s="53"/>
      <c r="M267" s="61"/>
      <c r="N267" s="53"/>
      <c r="O267" s="53"/>
      <c r="P267" s="53"/>
    </row>
    <row r="268" spans="1:16" s="3" customFormat="1" ht="23.25">
      <c r="A268" s="54" t="s">
        <v>4</v>
      </c>
      <c r="B268" s="53"/>
      <c r="C268" s="53"/>
      <c r="D268" s="53"/>
      <c r="E268" s="54"/>
      <c r="F268" s="53"/>
      <c r="G268" s="54"/>
      <c r="H268" s="53"/>
      <c r="I268" s="54"/>
      <c r="J268" s="53"/>
      <c r="K268" s="53"/>
      <c r="L268" s="53"/>
      <c r="M268" s="61"/>
      <c r="N268" s="53"/>
      <c r="O268" s="53"/>
      <c r="P268" s="53"/>
    </row>
    <row r="269" spans="1:16" s="3" customFormat="1" ht="23.25">
      <c r="A269" s="57" t="s">
        <v>699</v>
      </c>
      <c r="B269" s="53"/>
      <c r="C269" s="53"/>
      <c r="D269" s="53"/>
      <c r="E269" s="59" t="s">
        <v>899</v>
      </c>
      <c r="F269" s="53"/>
      <c r="G269" s="53"/>
      <c r="H269" s="53"/>
      <c r="I269" s="53"/>
      <c r="J269" s="53"/>
      <c r="K269" s="53"/>
      <c r="L269" s="53"/>
      <c r="M269" s="61"/>
      <c r="N269" s="53"/>
      <c r="O269" s="53"/>
      <c r="P269" s="53"/>
    </row>
    <row r="270" spans="1:16" s="18" customFormat="1" ht="22.5">
      <c r="A270" s="57" t="s">
        <v>821</v>
      </c>
      <c r="B270" s="57"/>
      <c r="C270" s="57"/>
      <c r="D270" s="57"/>
      <c r="E270" s="57"/>
      <c r="F270" s="57" t="s">
        <v>822</v>
      </c>
      <c r="G270" s="59"/>
      <c r="H270" s="59"/>
      <c r="I270" s="59"/>
      <c r="J270" s="57"/>
      <c r="K270" s="57"/>
      <c r="L270" s="57"/>
      <c r="M270" s="197"/>
      <c r="N270" s="57"/>
      <c r="O270" s="57"/>
      <c r="P270" s="57"/>
    </row>
    <row r="271" spans="1:16" ht="23.25">
      <c r="A271" s="57"/>
      <c r="B271" s="53"/>
      <c r="C271" s="60" t="s">
        <v>3</v>
      </c>
      <c r="D271" s="53"/>
      <c r="E271" s="54"/>
      <c r="F271" s="53"/>
      <c r="G271" s="54"/>
      <c r="H271" s="53" t="s">
        <v>353</v>
      </c>
      <c r="I271" s="188">
        <f>I272+I276+I285+I289+I293+I297+I301+I305+I309</f>
        <v>90000</v>
      </c>
      <c r="J271" s="53" t="s">
        <v>146</v>
      </c>
      <c r="K271" s="64"/>
      <c r="L271" s="64"/>
      <c r="M271" s="205"/>
      <c r="N271" s="64"/>
      <c r="O271" s="64"/>
      <c r="P271" s="64"/>
    </row>
    <row r="272" spans="1:16" s="3" customFormat="1" ht="23.25">
      <c r="A272" s="57"/>
      <c r="B272" s="53"/>
      <c r="C272" s="53" t="s">
        <v>740</v>
      </c>
      <c r="D272" s="53"/>
      <c r="E272" s="54"/>
      <c r="F272" s="53"/>
      <c r="G272" s="53"/>
      <c r="H272" s="53" t="s">
        <v>353</v>
      </c>
      <c r="I272" s="54">
        <v>10000</v>
      </c>
      <c r="J272" s="53" t="s">
        <v>364</v>
      </c>
      <c r="K272" s="53"/>
      <c r="L272" s="53"/>
      <c r="M272" s="61"/>
      <c r="N272" s="53"/>
      <c r="O272" s="53"/>
      <c r="P272" s="53"/>
    </row>
    <row r="273" spans="1:16" s="3" customFormat="1" ht="23.25">
      <c r="A273" s="54" t="s">
        <v>959</v>
      </c>
      <c r="B273" s="53"/>
      <c r="C273" s="53"/>
      <c r="D273" s="53"/>
      <c r="E273" s="54"/>
      <c r="F273" s="53"/>
      <c r="G273" s="57" t="s">
        <v>699</v>
      </c>
      <c r="H273" s="53"/>
      <c r="I273" s="53"/>
      <c r="J273" s="54"/>
      <c r="K273" s="53"/>
      <c r="L273" s="53"/>
      <c r="M273" s="61"/>
      <c r="N273" s="53"/>
      <c r="O273" s="53"/>
      <c r="P273" s="53"/>
    </row>
    <row r="274" spans="1:16" s="3" customFormat="1" ht="23.25">
      <c r="A274" s="59" t="s">
        <v>899</v>
      </c>
      <c r="B274" s="53"/>
      <c r="C274" s="53"/>
      <c r="D274" s="53"/>
      <c r="E274" s="53"/>
      <c r="F274" s="57" t="s">
        <v>893</v>
      </c>
      <c r="G274" s="54"/>
      <c r="H274" s="53"/>
      <c r="I274" s="53"/>
      <c r="J274" s="53"/>
      <c r="K274" s="53"/>
      <c r="L274" s="53"/>
      <c r="M274" s="61"/>
      <c r="N274" s="53"/>
      <c r="O274" s="53"/>
      <c r="P274" s="53"/>
    </row>
    <row r="275" spans="1:16" s="3" customFormat="1" ht="23.25">
      <c r="A275" s="57" t="s">
        <v>894</v>
      </c>
      <c r="B275" s="57"/>
      <c r="C275" s="53"/>
      <c r="D275" s="53"/>
      <c r="E275" s="57"/>
      <c r="F275" s="53"/>
      <c r="G275" s="54"/>
      <c r="H275" s="53"/>
      <c r="I275" s="53"/>
      <c r="J275" s="54"/>
      <c r="K275" s="53"/>
      <c r="L275" s="53"/>
      <c r="M275" s="61"/>
      <c r="N275" s="53"/>
      <c r="O275" s="53"/>
      <c r="P275" s="53"/>
    </row>
    <row r="276" spans="1:16" s="3" customFormat="1" ht="23.25">
      <c r="A276" s="57"/>
      <c r="B276" s="53"/>
      <c r="C276" s="53" t="s">
        <v>741</v>
      </c>
      <c r="D276" s="53"/>
      <c r="E276" s="54"/>
      <c r="F276" s="53"/>
      <c r="G276" s="53"/>
      <c r="H276" s="53" t="s">
        <v>353</v>
      </c>
      <c r="I276" s="54">
        <v>10000</v>
      </c>
      <c r="J276" s="53" t="s">
        <v>364</v>
      </c>
      <c r="K276" s="53"/>
      <c r="L276" s="53"/>
      <c r="M276" s="61"/>
      <c r="N276" s="53"/>
      <c r="O276" s="53"/>
      <c r="P276" s="53"/>
    </row>
    <row r="277" spans="1:16" s="3" customFormat="1" ht="23.25">
      <c r="A277" s="54" t="s">
        <v>959</v>
      </c>
      <c r="B277" s="53"/>
      <c r="C277" s="53"/>
      <c r="D277" s="53"/>
      <c r="E277" s="54"/>
      <c r="F277" s="53"/>
      <c r="G277" s="57" t="s">
        <v>699</v>
      </c>
      <c r="H277" s="53"/>
      <c r="I277" s="53"/>
      <c r="J277" s="54"/>
      <c r="K277" s="53"/>
      <c r="L277" s="53"/>
      <c r="M277" s="61"/>
      <c r="N277" s="53"/>
      <c r="O277" s="53"/>
      <c r="P277" s="53"/>
    </row>
    <row r="278" spans="1:16" s="3" customFormat="1" ht="23.25">
      <c r="A278" s="59" t="s">
        <v>899</v>
      </c>
      <c r="B278" s="53"/>
      <c r="C278" s="53"/>
      <c r="D278" s="53"/>
      <c r="E278" s="53"/>
      <c r="F278" s="57" t="s">
        <v>893</v>
      </c>
      <c r="G278" s="54"/>
      <c r="H278" s="53"/>
      <c r="I278" s="53"/>
      <c r="J278" s="53"/>
      <c r="K278" s="53"/>
      <c r="L278" s="53"/>
      <c r="M278" s="61"/>
      <c r="N278" s="53"/>
      <c r="O278" s="53"/>
      <c r="P278" s="53"/>
    </row>
    <row r="279" spans="1:16" s="3" customFormat="1" ht="23.25">
      <c r="A279" s="57" t="s">
        <v>894</v>
      </c>
      <c r="B279" s="57"/>
      <c r="C279" s="53"/>
      <c r="D279" s="53"/>
      <c r="E279" s="57"/>
      <c r="F279" s="53"/>
      <c r="G279" s="54"/>
      <c r="H279" s="53"/>
      <c r="I279" s="53"/>
      <c r="J279" s="54"/>
      <c r="K279" s="53"/>
      <c r="L279" s="53"/>
      <c r="M279" s="61"/>
      <c r="N279" s="53"/>
      <c r="O279" s="53"/>
      <c r="P279" s="53"/>
    </row>
    <row r="280" spans="1:16" s="3" customFormat="1" ht="23.25">
      <c r="A280" s="57"/>
      <c r="B280" s="57"/>
      <c r="C280" s="53"/>
      <c r="D280" s="53"/>
      <c r="E280" s="57"/>
      <c r="F280" s="53"/>
      <c r="G280" s="54"/>
      <c r="H280" s="53"/>
      <c r="I280" s="53"/>
      <c r="J280" s="54"/>
      <c r="K280" s="53"/>
      <c r="L280" s="53"/>
      <c r="M280" s="61"/>
      <c r="N280" s="53"/>
      <c r="O280" s="53"/>
      <c r="P280" s="53"/>
    </row>
    <row r="281" spans="1:16" s="3" customFormat="1" ht="23.25">
      <c r="A281" s="57"/>
      <c r="B281" s="57"/>
      <c r="C281" s="53"/>
      <c r="D281" s="53"/>
      <c r="E281" s="57"/>
      <c r="F281" s="53"/>
      <c r="G281" s="54"/>
      <c r="H281" s="53"/>
      <c r="I281" s="53"/>
      <c r="J281" s="54"/>
      <c r="K281" s="53"/>
      <c r="L281" s="53"/>
      <c r="M281" s="61"/>
      <c r="N281" s="53"/>
      <c r="O281" s="53"/>
      <c r="P281" s="53"/>
    </row>
    <row r="282" spans="1:16" s="3" customFormat="1" ht="23.25">
      <c r="A282" s="57"/>
      <c r="B282" s="57"/>
      <c r="C282" s="53"/>
      <c r="D282" s="53"/>
      <c r="E282" s="57"/>
      <c r="F282" s="53"/>
      <c r="G282" s="54"/>
      <c r="H282" s="53"/>
      <c r="I282" s="53"/>
      <c r="J282" s="54"/>
      <c r="K282" s="53"/>
      <c r="L282" s="53"/>
      <c r="M282" s="61"/>
      <c r="N282" s="53"/>
      <c r="O282" s="53"/>
      <c r="P282" s="53"/>
    </row>
    <row r="283" spans="1:16" s="3" customFormat="1" ht="23.25">
      <c r="A283" s="57"/>
      <c r="B283" s="57"/>
      <c r="C283" s="53"/>
      <c r="D283" s="53"/>
      <c r="E283" s="57"/>
      <c r="F283" s="53"/>
      <c r="G283" s="54"/>
      <c r="H283" s="53"/>
      <c r="I283" s="53"/>
      <c r="J283" s="54"/>
      <c r="K283" s="53"/>
      <c r="L283" s="53"/>
      <c r="M283" s="61"/>
      <c r="N283" s="53"/>
      <c r="O283" s="53"/>
      <c r="P283" s="53"/>
    </row>
    <row r="284" spans="1:16" s="3" customFormat="1" ht="23.25">
      <c r="A284" s="259" t="s">
        <v>407</v>
      </c>
      <c r="B284" s="259"/>
      <c r="C284" s="259"/>
      <c r="D284" s="259"/>
      <c r="E284" s="259"/>
      <c r="F284" s="259"/>
      <c r="G284" s="259"/>
      <c r="H284" s="259"/>
      <c r="I284" s="259"/>
      <c r="J284" s="259"/>
      <c r="K284" s="53"/>
      <c r="L284" s="53"/>
      <c r="M284" s="61"/>
      <c r="N284" s="53"/>
      <c r="O284" s="53"/>
      <c r="P284" s="53"/>
    </row>
    <row r="285" spans="1:16" s="3" customFormat="1" ht="23.25">
      <c r="A285" s="57"/>
      <c r="B285" s="53"/>
      <c r="C285" s="53" t="s">
        <v>742</v>
      </c>
      <c r="D285" s="53"/>
      <c r="E285" s="54"/>
      <c r="F285" s="53"/>
      <c r="G285" s="53"/>
      <c r="H285" s="53" t="s">
        <v>353</v>
      </c>
      <c r="I285" s="54">
        <v>10000</v>
      </c>
      <c r="J285" s="53" t="s">
        <v>364</v>
      </c>
      <c r="K285" s="53"/>
      <c r="L285" s="53"/>
      <c r="M285" s="61"/>
      <c r="N285" s="53"/>
      <c r="O285" s="53"/>
      <c r="P285" s="53"/>
    </row>
    <row r="286" spans="1:16" s="3" customFormat="1" ht="23.25">
      <c r="A286" s="54" t="s">
        <v>959</v>
      </c>
      <c r="B286" s="53"/>
      <c r="C286" s="53"/>
      <c r="D286" s="53"/>
      <c r="E286" s="54"/>
      <c r="F286" s="53"/>
      <c r="G286" s="57" t="s">
        <v>699</v>
      </c>
      <c r="H286" s="53"/>
      <c r="I286" s="53"/>
      <c r="J286" s="54"/>
      <c r="K286" s="53"/>
      <c r="L286" s="53"/>
      <c r="M286" s="61"/>
      <c r="N286" s="53"/>
      <c r="O286" s="53"/>
      <c r="P286" s="53"/>
    </row>
    <row r="287" spans="1:16" s="3" customFormat="1" ht="23.25">
      <c r="A287" s="59" t="s">
        <v>899</v>
      </c>
      <c r="B287" s="53"/>
      <c r="C287" s="53"/>
      <c r="D287" s="53"/>
      <c r="E287" s="53"/>
      <c r="F287" s="57" t="s">
        <v>893</v>
      </c>
      <c r="G287" s="54"/>
      <c r="H287" s="53"/>
      <c r="I287" s="53"/>
      <c r="J287" s="53"/>
      <c r="K287" s="53"/>
      <c r="L287" s="53"/>
      <c r="M287" s="61"/>
      <c r="N287" s="53"/>
      <c r="O287" s="53"/>
      <c r="P287" s="53"/>
    </row>
    <row r="288" spans="1:16" s="3" customFormat="1" ht="23.25">
      <c r="A288" s="57" t="s">
        <v>894</v>
      </c>
      <c r="B288" s="57"/>
      <c r="C288" s="53"/>
      <c r="D288" s="53"/>
      <c r="E288" s="57"/>
      <c r="F288" s="53"/>
      <c r="G288" s="54"/>
      <c r="H288" s="53"/>
      <c r="I288" s="53"/>
      <c r="J288" s="54"/>
      <c r="K288" s="53"/>
      <c r="L288" s="53"/>
      <c r="M288" s="61"/>
      <c r="N288" s="53"/>
      <c r="O288" s="53"/>
      <c r="P288" s="53"/>
    </row>
    <row r="289" spans="1:16" s="3" customFormat="1" ht="23.25">
      <c r="A289" s="57"/>
      <c r="B289" s="53"/>
      <c r="C289" s="53" t="s">
        <v>743</v>
      </c>
      <c r="D289" s="53"/>
      <c r="E289" s="54"/>
      <c r="F289" s="53"/>
      <c r="G289" s="53"/>
      <c r="H289" s="53" t="s">
        <v>353</v>
      </c>
      <c r="I289" s="54">
        <v>10000</v>
      </c>
      <c r="J289" s="53" t="s">
        <v>364</v>
      </c>
      <c r="K289" s="53"/>
      <c r="L289" s="53"/>
      <c r="M289" s="61"/>
      <c r="N289" s="53"/>
      <c r="O289" s="53"/>
      <c r="P289" s="53"/>
    </row>
    <row r="290" spans="1:16" s="3" customFormat="1" ht="23.25">
      <c r="A290" s="54" t="s">
        <v>959</v>
      </c>
      <c r="B290" s="53"/>
      <c r="C290" s="53"/>
      <c r="D290" s="53"/>
      <c r="E290" s="54"/>
      <c r="F290" s="53"/>
      <c r="G290" s="57" t="s">
        <v>699</v>
      </c>
      <c r="H290" s="53"/>
      <c r="I290" s="53"/>
      <c r="J290" s="54"/>
      <c r="K290" s="53"/>
      <c r="L290" s="53"/>
      <c r="M290" s="61"/>
      <c r="N290" s="53"/>
      <c r="O290" s="53"/>
      <c r="P290" s="53"/>
    </row>
    <row r="291" spans="1:16" s="3" customFormat="1" ht="23.25">
      <c r="A291" s="59" t="s">
        <v>899</v>
      </c>
      <c r="B291" s="53"/>
      <c r="C291" s="53"/>
      <c r="D291" s="53"/>
      <c r="E291" s="53"/>
      <c r="F291" s="57" t="s">
        <v>893</v>
      </c>
      <c r="G291" s="54"/>
      <c r="H291" s="53"/>
      <c r="I291" s="53"/>
      <c r="J291" s="53"/>
      <c r="K291" s="53"/>
      <c r="L291" s="53"/>
      <c r="M291" s="61"/>
      <c r="N291" s="53"/>
      <c r="O291" s="53"/>
      <c r="P291" s="53"/>
    </row>
    <row r="292" spans="1:16" s="3" customFormat="1" ht="23.25">
      <c r="A292" s="57" t="s">
        <v>894</v>
      </c>
      <c r="B292" s="57"/>
      <c r="C292" s="53"/>
      <c r="D292" s="53"/>
      <c r="E292" s="57"/>
      <c r="F292" s="53"/>
      <c r="G292" s="54"/>
      <c r="H292" s="53"/>
      <c r="I292" s="53"/>
      <c r="J292" s="54"/>
      <c r="K292" s="53"/>
      <c r="L292" s="53"/>
      <c r="M292" s="61"/>
      <c r="N292" s="53"/>
      <c r="O292" s="53"/>
      <c r="P292" s="53"/>
    </row>
    <row r="293" spans="1:16" s="3" customFormat="1" ht="23.25">
      <c r="A293" s="57"/>
      <c r="B293" s="53"/>
      <c r="C293" s="53" t="s">
        <v>744</v>
      </c>
      <c r="D293" s="53"/>
      <c r="E293" s="54"/>
      <c r="F293" s="53"/>
      <c r="G293" s="53"/>
      <c r="H293" s="53" t="s">
        <v>353</v>
      </c>
      <c r="I293" s="54">
        <v>10000</v>
      </c>
      <c r="J293" s="53" t="s">
        <v>364</v>
      </c>
      <c r="K293" s="53"/>
      <c r="L293" s="53"/>
      <c r="M293" s="61"/>
      <c r="N293" s="53"/>
      <c r="O293" s="53"/>
      <c r="P293" s="53"/>
    </row>
    <row r="294" spans="1:16" s="3" customFormat="1" ht="23.25">
      <c r="A294" s="54" t="s">
        <v>959</v>
      </c>
      <c r="B294" s="53"/>
      <c r="C294" s="53"/>
      <c r="D294" s="53"/>
      <c r="E294" s="54"/>
      <c r="F294" s="53"/>
      <c r="G294" s="57" t="s">
        <v>699</v>
      </c>
      <c r="H294" s="53"/>
      <c r="I294" s="53"/>
      <c r="J294" s="54"/>
      <c r="K294" s="53"/>
      <c r="L294" s="53"/>
      <c r="M294" s="61"/>
      <c r="N294" s="53"/>
      <c r="O294" s="53"/>
      <c r="P294" s="53"/>
    </row>
    <row r="295" spans="1:16" s="3" customFormat="1" ht="23.25">
      <c r="A295" s="59" t="s">
        <v>899</v>
      </c>
      <c r="B295" s="53"/>
      <c r="C295" s="53"/>
      <c r="D295" s="53"/>
      <c r="E295" s="53"/>
      <c r="F295" s="57" t="s">
        <v>893</v>
      </c>
      <c r="G295" s="54"/>
      <c r="H295" s="53"/>
      <c r="I295" s="53"/>
      <c r="J295" s="53"/>
      <c r="K295" s="53"/>
      <c r="L295" s="53"/>
      <c r="M295" s="61"/>
      <c r="N295" s="53"/>
      <c r="O295" s="53"/>
      <c r="P295" s="53"/>
    </row>
    <row r="296" spans="1:16" s="3" customFormat="1" ht="23.25">
      <c r="A296" s="57" t="s">
        <v>894</v>
      </c>
      <c r="B296" s="57"/>
      <c r="C296" s="53"/>
      <c r="D296" s="53"/>
      <c r="E296" s="57"/>
      <c r="F296" s="53"/>
      <c r="G296" s="54"/>
      <c r="H296" s="53"/>
      <c r="I296" s="53"/>
      <c r="J296" s="54"/>
      <c r="K296" s="53"/>
      <c r="L296" s="53"/>
      <c r="M296" s="61"/>
      <c r="N296" s="53"/>
      <c r="O296" s="53"/>
      <c r="P296" s="53"/>
    </row>
    <row r="297" spans="1:16" s="3" customFormat="1" ht="23.25">
      <c r="A297" s="57"/>
      <c r="B297" s="53"/>
      <c r="C297" s="53" t="s">
        <v>745</v>
      </c>
      <c r="D297" s="53"/>
      <c r="E297" s="54"/>
      <c r="F297" s="53"/>
      <c r="G297" s="53"/>
      <c r="H297" s="53" t="s">
        <v>353</v>
      </c>
      <c r="I297" s="54">
        <v>10000</v>
      </c>
      <c r="J297" s="53" t="s">
        <v>364</v>
      </c>
      <c r="K297" s="53"/>
      <c r="L297" s="53"/>
      <c r="M297" s="61"/>
      <c r="N297" s="53"/>
      <c r="O297" s="53"/>
      <c r="P297" s="53"/>
    </row>
    <row r="298" spans="1:16" s="3" customFormat="1" ht="23.25">
      <c r="A298" s="54" t="s">
        <v>959</v>
      </c>
      <c r="B298" s="53"/>
      <c r="C298" s="53"/>
      <c r="D298" s="53"/>
      <c r="E298" s="54"/>
      <c r="F298" s="53"/>
      <c r="G298" s="57" t="s">
        <v>699</v>
      </c>
      <c r="H298" s="53"/>
      <c r="I298" s="53"/>
      <c r="J298" s="54"/>
      <c r="K298" s="53"/>
      <c r="L298" s="53"/>
      <c r="M298" s="61"/>
      <c r="N298" s="53"/>
      <c r="O298" s="53"/>
      <c r="P298" s="53"/>
    </row>
    <row r="299" spans="1:16" s="3" customFormat="1" ht="23.25">
      <c r="A299" s="59" t="s">
        <v>899</v>
      </c>
      <c r="B299" s="53"/>
      <c r="C299" s="53"/>
      <c r="D299" s="53"/>
      <c r="E299" s="53"/>
      <c r="F299" s="57" t="s">
        <v>893</v>
      </c>
      <c r="G299" s="54"/>
      <c r="H299" s="53"/>
      <c r="I299" s="53"/>
      <c r="J299" s="53"/>
      <c r="K299" s="53"/>
      <c r="L299" s="53"/>
      <c r="M299" s="61"/>
      <c r="N299" s="53"/>
      <c r="O299" s="53"/>
      <c r="P299" s="53"/>
    </row>
    <row r="300" spans="1:16" s="3" customFormat="1" ht="23.25">
      <c r="A300" s="57" t="s">
        <v>894</v>
      </c>
      <c r="B300" s="57"/>
      <c r="C300" s="53"/>
      <c r="D300" s="53"/>
      <c r="E300" s="57"/>
      <c r="F300" s="53"/>
      <c r="G300" s="54"/>
      <c r="H300" s="53"/>
      <c r="I300" s="53"/>
      <c r="J300" s="54"/>
      <c r="K300" s="53"/>
      <c r="L300" s="53"/>
      <c r="M300" s="61"/>
      <c r="N300" s="53"/>
      <c r="O300" s="53"/>
      <c r="P300" s="53"/>
    </row>
    <row r="301" spans="1:16" s="3" customFormat="1" ht="23.25">
      <c r="A301" s="57"/>
      <c r="B301" s="53"/>
      <c r="C301" s="53" t="s">
        <v>746</v>
      </c>
      <c r="D301" s="53"/>
      <c r="E301" s="54"/>
      <c r="F301" s="53"/>
      <c r="G301" s="53"/>
      <c r="H301" s="53" t="s">
        <v>353</v>
      </c>
      <c r="I301" s="54">
        <v>10000</v>
      </c>
      <c r="J301" s="53" t="s">
        <v>364</v>
      </c>
      <c r="K301" s="53"/>
      <c r="L301" s="53"/>
      <c r="M301" s="61"/>
      <c r="N301" s="53"/>
      <c r="O301" s="53"/>
      <c r="P301" s="53"/>
    </row>
    <row r="302" spans="1:16" s="3" customFormat="1" ht="23.25">
      <c r="A302" s="54" t="s">
        <v>959</v>
      </c>
      <c r="B302" s="53"/>
      <c r="C302" s="53"/>
      <c r="D302" s="53"/>
      <c r="E302" s="54"/>
      <c r="F302" s="53"/>
      <c r="G302" s="57" t="s">
        <v>699</v>
      </c>
      <c r="H302" s="53"/>
      <c r="I302" s="53"/>
      <c r="J302" s="54"/>
      <c r="K302" s="53"/>
      <c r="L302" s="53"/>
      <c r="M302" s="61"/>
      <c r="N302" s="53"/>
      <c r="O302" s="53"/>
      <c r="P302" s="53"/>
    </row>
    <row r="303" spans="1:16" s="3" customFormat="1" ht="23.25">
      <c r="A303" s="59" t="s">
        <v>899</v>
      </c>
      <c r="B303" s="53"/>
      <c r="C303" s="53"/>
      <c r="D303" s="53"/>
      <c r="E303" s="53"/>
      <c r="F303" s="57" t="s">
        <v>893</v>
      </c>
      <c r="G303" s="54"/>
      <c r="H303" s="53"/>
      <c r="I303" s="53"/>
      <c r="J303" s="53"/>
      <c r="K303" s="53"/>
      <c r="L303" s="53"/>
      <c r="M303" s="61"/>
      <c r="N303" s="53"/>
      <c r="O303" s="53"/>
      <c r="P303" s="53"/>
    </row>
    <row r="304" spans="1:16" s="3" customFormat="1" ht="23.25">
      <c r="A304" s="57" t="s">
        <v>894</v>
      </c>
      <c r="B304" s="57"/>
      <c r="C304" s="53"/>
      <c r="D304" s="53"/>
      <c r="E304" s="57"/>
      <c r="F304" s="53"/>
      <c r="G304" s="54"/>
      <c r="H304" s="53"/>
      <c r="I304" s="53"/>
      <c r="J304" s="54"/>
      <c r="K304" s="53"/>
      <c r="L304" s="53"/>
      <c r="M304" s="61"/>
      <c r="N304" s="53"/>
      <c r="O304" s="53"/>
      <c r="P304" s="53"/>
    </row>
    <row r="305" spans="1:16" s="3" customFormat="1" ht="23.25">
      <c r="A305" s="57"/>
      <c r="B305" s="53"/>
      <c r="C305" s="53" t="s">
        <v>747</v>
      </c>
      <c r="D305" s="53"/>
      <c r="E305" s="54"/>
      <c r="F305" s="53"/>
      <c r="G305" s="53"/>
      <c r="H305" s="53" t="s">
        <v>353</v>
      </c>
      <c r="I305" s="54">
        <v>10000</v>
      </c>
      <c r="J305" s="53" t="s">
        <v>364</v>
      </c>
      <c r="K305" s="53"/>
      <c r="L305" s="53"/>
      <c r="M305" s="61"/>
      <c r="N305" s="53"/>
      <c r="O305" s="53"/>
      <c r="P305" s="53"/>
    </row>
    <row r="306" spans="1:16" s="3" customFormat="1" ht="23.25">
      <c r="A306" s="54" t="s">
        <v>959</v>
      </c>
      <c r="B306" s="53"/>
      <c r="C306" s="53"/>
      <c r="D306" s="53"/>
      <c r="E306" s="54"/>
      <c r="F306" s="53"/>
      <c r="G306" s="57" t="s">
        <v>699</v>
      </c>
      <c r="H306" s="53"/>
      <c r="I306" s="53"/>
      <c r="J306" s="54"/>
      <c r="K306" s="53"/>
      <c r="L306" s="53"/>
      <c r="M306" s="61"/>
      <c r="N306" s="53"/>
      <c r="O306" s="53"/>
      <c r="P306" s="53"/>
    </row>
    <row r="307" spans="1:16" s="3" customFormat="1" ht="23.25">
      <c r="A307" s="59" t="s">
        <v>899</v>
      </c>
      <c r="B307" s="53"/>
      <c r="C307" s="53"/>
      <c r="D307" s="53"/>
      <c r="E307" s="53"/>
      <c r="F307" s="57" t="s">
        <v>893</v>
      </c>
      <c r="G307" s="54"/>
      <c r="H307" s="53"/>
      <c r="I307" s="53"/>
      <c r="J307" s="53"/>
      <c r="K307" s="53"/>
      <c r="L307" s="53"/>
      <c r="M307" s="61"/>
      <c r="N307" s="53"/>
      <c r="O307" s="53"/>
      <c r="P307" s="53"/>
    </row>
    <row r="308" spans="1:16" s="3" customFormat="1" ht="23.25">
      <c r="A308" s="57" t="s">
        <v>894</v>
      </c>
      <c r="B308" s="57"/>
      <c r="C308" s="53"/>
      <c r="D308" s="53"/>
      <c r="E308" s="57"/>
      <c r="F308" s="53"/>
      <c r="G308" s="54"/>
      <c r="H308" s="53"/>
      <c r="I308" s="53"/>
      <c r="J308" s="54"/>
      <c r="K308" s="53"/>
      <c r="L308" s="53"/>
      <c r="M308" s="61"/>
      <c r="N308" s="53"/>
      <c r="O308" s="53"/>
      <c r="P308" s="53"/>
    </row>
    <row r="309" spans="1:16" s="3" customFormat="1" ht="23.25">
      <c r="A309" s="57"/>
      <c r="B309" s="53"/>
      <c r="C309" s="53" t="s">
        <v>748</v>
      </c>
      <c r="D309" s="53"/>
      <c r="E309" s="54"/>
      <c r="F309" s="53"/>
      <c r="G309" s="53"/>
      <c r="H309" s="53" t="s">
        <v>353</v>
      </c>
      <c r="I309" s="54">
        <v>10000</v>
      </c>
      <c r="J309" s="53" t="s">
        <v>364</v>
      </c>
      <c r="K309" s="53"/>
      <c r="L309" s="53"/>
      <c r="M309" s="61"/>
      <c r="N309" s="53"/>
      <c r="O309" s="53"/>
      <c r="P309" s="53"/>
    </row>
    <row r="310" spans="1:16" s="3" customFormat="1" ht="23.25">
      <c r="A310" s="54" t="s">
        <v>959</v>
      </c>
      <c r="B310" s="53"/>
      <c r="C310" s="53"/>
      <c r="D310" s="53"/>
      <c r="E310" s="54"/>
      <c r="F310" s="53"/>
      <c r="G310" s="57" t="s">
        <v>699</v>
      </c>
      <c r="H310" s="53"/>
      <c r="I310" s="53"/>
      <c r="J310" s="54"/>
      <c r="K310" s="53"/>
      <c r="L310" s="53"/>
      <c r="M310" s="61"/>
      <c r="N310" s="53"/>
      <c r="O310" s="53"/>
      <c r="P310" s="53"/>
    </row>
    <row r="311" spans="1:16" s="3" customFormat="1" ht="23.25">
      <c r="A311" s="59" t="s">
        <v>899</v>
      </c>
      <c r="B311" s="53"/>
      <c r="C311" s="53"/>
      <c r="D311" s="53"/>
      <c r="E311" s="53"/>
      <c r="F311" s="57" t="s">
        <v>893</v>
      </c>
      <c r="G311" s="54"/>
      <c r="H311" s="53"/>
      <c r="I311" s="53"/>
      <c r="J311" s="53"/>
      <c r="K311" s="53"/>
      <c r="L311" s="53"/>
      <c r="M311" s="61"/>
      <c r="N311" s="53"/>
      <c r="O311" s="53"/>
      <c r="P311" s="53"/>
    </row>
    <row r="312" spans="1:16" s="3" customFormat="1" ht="23.25">
      <c r="A312" s="57" t="s">
        <v>894</v>
      </c>
      <c r="B312" s="57"/>
      <c r="C312" s="53"/>
      <c r="D312" s="53"/>
      <c r="E312" s="57"/>
      <c r="F312" s="53"/>
      <c r="G312" s="54"/>
      <c r="H312" s="53"/>
      <c r="I312" s="53"/>
      <c r="J312" s="54"/>
      <c r="K312" s="53"/>
      <c r="L312" s="53"/>
      <c r="M312" s="61"/>
      <c r="N312" s="53"/>
      <c r="O312" s="53"/>
      <c r="P312" s="53"/>
    </row>
    <row r="313" spans="1:16" s="3" customFormat="1" ht="23.25">
      <c r="A313" s="57"/>
      <c r="B313" s="57"/>
      <c r="C313" s="53"/>
      <c r="D313" s="53"/>
      <c r="E313" s="57"/>
      <c r="F313" s="53"/>
      <c r="G313" s="54"/>
      <c r="H313" s="53"/>
      <c r="I313" s="53"/>
      <c r="J313" s="54"/>
      <c r="K313" s="53"/>
      <c r="L313" s="53"/>
      <c r="M313" s="61"/>
      <c r="N313" s="53"/>
      <c r="O313" s="53"/>
      <c r="P313" s="53"/>
    </row>
    <row r="314" spans="1:16" s="3" customFormat="1" ht="23.25">
      <c r="A314" s="57"/>
      <c r="B314" s="57"/>
      <c r="C314" s="53"/>
      <c r="D314" s="53"/>
      <c r="E314" s="57"/>
      <c r="F314" s="53"/>
      <c r="G314" s="54"/>
      <c r="H314" s="53"/>
      <c r="I314" s="53"/>
      <c r="J314" s="54"/>
      <c r="K314" s="53"/>
      <c r="L314" s="53"/>
      <c r="M314" s="61"/>
      <c r="N314" s="53"/>
      <c r="O314" s="53"/>
      <c r="P314" s="53"/>
    </row>
    <row r="315" spans="1:16" s="3" customFormat="1" ht="23.25">
      <c r="A315" s="57"/>
      <c r="B315" s="57"/>
      <c r="C315" s="53"/>
      <c r="D315" s="53"/>
      <c r="E315" s="57"/>
      <c r="F315" s="53"/>
      <c r="G315" s="54"/>
      <c r="H315" s="53"/>
      <c r="I315" s="53"/>
      <c r="J315" s="54"/>
      <c r="K315" s="53"/>
      <c r="L315" s="53"/>
      <c r="M315" s="61"/>
      <c r="N315" s="53"/>
      <c r="O315" s="53"/>
      <c r="P315" s="53"/>
    </row>
    <row r="316" spans="1:16" s="3" customFormat="1" ht="23.25">
      <c r="A316" s="57"/>
      <c r="B316" s="57"/>
      <c r="C316" s="53"/>
      <c r="D316" s="53"/>
      <c r="E316" s="57"/>
      <c r="F316" s="53"/>
      <c r="G316" s="54"/>
      <c r="H316" s="53"/>
      <c r="I316" s="53"/>
      <c r="J316" s="54"/>
      <c r="K316" s="53"/>
      <c r="L316" s="53"/>
      <c r="M316" s="61"/>
      <c r="N316" s="53"/>
      <c r="O316" s="53"/>
      <c r="P316" s="53"/>
    </row>
    <row r="317" spans="1:16" s="3" customFormat="1" ht="23.25">
      <c r="A317" s="57"/>
      <c r="B317" s="57"/>
      <c r="C317" s="53"/>
      <c r="D317" s="53"/>
      <c r="E317" s="57"/>
      <c r="F317" s="53"/>
      <c r="G317" s="54"/>
      <c r="H317" s="53"/>
      <c r="I317" s="53"/>
      <c r="J317" s="54"/>
      <c r="K317" s="53"/>
      <c r="L317" s="53"/>
      <c r="M317" s="61"/>
      <c r="N317" s="53"/>
      <c r="O317" s="53"/>
      <c r="P317" s="53"/>
    </row>
    <row r="318" spans="1:16" s="3" customFormat="1" ht="23.25">
      <c r="A318" s="57"/>
      <c r="B318" s="57"/>
      <c r="C318" s="53"/>
      <c r="D318" s="53"/>
      <c r="E318" s="57"/>
      <c r="F318" s="53"/>
      <c r="G318" s="54"/>
      <c r="H318" s="53"/>
      <c r="I318" s="53"/>
      <c r="J318" s="54"/>
      <c r="K318" s="53"/>
      <c r="L318" s="53"/>
      <c r="M318" s="61"/>
      <c r="N318" s="53"/>
      <c r="O318" s="53"/>
      <c r="P318" s="53"/>
    </row>
    <row r="319" spans="1:16" s="3" customFormat="1" ht="23.25">
      <c r="A319" s="57"/>
      <c r="B319" s="57"/>
      <c r="C319" s="53"/>
      <c r="D319" s="53"/>
      <c r="E319" s="57"/>
      <c r="F319" s="53"/>
      <c r="G319" s="54"/>
      <c r="H319" s="53"/>
      <c r="I319" s="53"/>
      <c r="J319" s="54"/>
      <c r="K319" s="53"/>
      <c r="L319" s="53"/>
      <c r="M319" s="61"/>
      <c r="N319" s="53"/>
      <c r="O319" s="53"/>
      <c r="P319" s="53"/>
    </row>
    <row r="320" spans="1:16" ht="23.25">
      <c r="A320" s="57"/>
      <c r="B320" s="53"/>
      <c r="C320" s="53"/>
      <c r="D320" s="53"/>
      <c r="E320" s="54"/>
      <c r="F320" s="53"/>
      <c r="G320" s="54"/>
      <c r="H320" s="53"/>
      <c r="I320" s="54"/>
      <c r="J320" s="53"/>
      <c r="K320" s="64"/>
      <c r="L320" s="64"/>
      <c r="M320" s="205"/>
      <c r="N320" s="64"/>
      <c r="O320" s="64"/>
      <c r="P320" s="64"/>
    </row>
    <row r="321" spans="1:16" ht="23.25">
      <c r="A321" s="259" t="s">
        <v>408</v>
      </c>
      <c r="B321" s="259"/>
      <c r="C321" s="259"/>
      <c r="D321" s="259"/>
      <c r="E321" s="259"/>
      <c r="F321" s="259"/>
      <c r="G321" s="259"/>
      <c r="H321" s="259"/>
      <c r="I321" s="259"/>
      <c r="J321" s="259"/>
      <c r="K321" s="188"/>
      <c r="L321" s="45"/>
      <c r="M321" s="61"/>
      <c r="N321" s="53"/>
      <c r="O321" s="53"/>
      <c r="P321" s="53"/>
    </row>
    <row r="322" spans="1:16" s="12" customFormat="1" ht="25.5">
      <c r="A322" s="49" t="s">
        <v>377</v>
      </c>
      <c r="B322" s="49"/>
      <c r="C322" s="49"/>
      <c r="D322" s="49" t="s">
        <v>353</v>
      </c>
      <c r="E322" s="190">
        <f>G324+I343</f>
        <v>3987000</v>
      </c>
      <c r="F322" s="49" t="s">
        <v>350</v>
      </c>
      <c r="G322" s="50"/>
      <c r="H322" s="50"/>
      <c r="I322" s="50"/>
      <c r="J322" s="49"/>
      <c r="K322" s="207"/>
      <c r="L322" s="207"/>
      <c r="M322" s="208"/>
      <c r="N322" s="207"/>
      <c r="O322" s="207"/>
      <c r="P322" s="207"/>
    </row>
    <row r="323" spans="1:16" ht="30.75" customHeight="1">
      <c r="A323" s="53"/>
      <c r="B323" s="45" t="s">
        <v>378</v>
      </c>
      <c r="C323" s="53"/>
      <c r="D323" s="53"/>
      <c r="E323" s="53"/>
      <c r="F323" s="53"/>
      <c r="G323" s="54"/>
      <c r="H323" s="54"/>
      <c r="I323" s="54"/>
      <c r="J323" s="53"/>
      <c r="K323" s="64"/>
      <c r="L323" s="64"/>
      <c r="M323" s="205"/>
      <c r="N323" s="64"/>
      <c r="O323" s="64"/>
      <c r="P323" s="64"/>
    </row>
    <row r="324" spans="1:16" ht="30.75" customHeight="1">
      <c r="A324" s="53"/>
      <c r="B324" s="45"/>
      <c r="C324" s="45" t="s">
        <v>416</v>
      </c>
      <c r="D324" s="53"/>
      <c r="E324" s="53"/>
      <c r="F324" s="45" t="s">
        <v>353</v>
      </c>
      <c r="G324" s="51">
        <f>I325</f>
        <v>102000</v>
      </c>
      <c r="H324" s="51" t="s">
        <v>364</v>
      </c>
      <c r="I324" s="54"/>
      <c r="J324" s="53"/>
      <c r="K324" s="64"/>
      <c r="L324" s="64"/>
      <c r="M324" s="205"/>
      <c r="N324" s="64"/>
      <c r="O324" s="64"/>
      <c r="P324" s="64"/>
    </row>
    <row r="325" spans="1:16" ht="23.25">
      <c r="A325" s="53"/>
      <c r="B325" s="53"/>
      <c r="C325" s="60" t="s">
        <v>124</v>
      </c>
      <c r="D325" s="53"/>
      <c r="E325" s="53"/>
      <c r="F325" s="53"/>
      <c r="G325" s="67"/>
      <c r="H325" s="53" t="s">
        <v>353</v>
      </c>
      <c r="I325" s="54">
        <f>G334+I326+I330+I338</f>
        <v>102000</v>
      </c>
      <c r="J325" s="54" t="s">
        <v>608</v>
      </c>
      <c r="K325" s="64"/>
      <c r="L325" s="64"/>
      <c r="M325" s="205"/>
      <c r="N325" s="64"/>
      <c r="O325" s="64"/>
      <c r="P325" s="64"/>
    </row>
    <row r="326" spans="1:16" s="3" customFormat="1" ht="23.25">
      <c r="A326" s="53"/>
      <c r="B326" s="53"/>
      <c r="C326" s="53" t="s">
        <v>116</v>
      </c>
      <c r="D326" s="53"/>
      <c r="E326" s="53"/>
      <c r="F326" s="53"/>
      <c r="G326" s="53"/>
      <c r="H326" s="53" t="s">
        <v>353</v>
      </c>
      <c r="I326" s="54">
        <v>10000</v>
      </c>
      <c r="J326" s="53" t="s">
        <v>107</v>
      </c>
      <c r="K326" s="53"/>
      <c r="L326" s="53"/>
      <c r="M326" s="61"/>
      <c r="N326" s="53"/>
      <c r="O326" s="53"/>
      <c r="P326" s="53"/>
    </row>
    <row r="327" spans="1:16" s="3" customFormat="1" ht="23.25">
      <c r="A327" s="53" t="s">
        <v>1060</v>
      </c>
      <c r="B327" s="53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61"/>
      <c r="N327" s="53"/>
      <c r="O327" s="53"/>
      <c r="P327" s="53"/>
    </row>
    <row r="328" spans="1:16" s="3" customFormat="1" ht="23.25">
      <c r="A328" s="57" t="s">
        <v>699</v>
      </c>
      <c r="B328" s="53"/>
      <c r="C328" s="53"/>
      <c r="D328" s="53"/>
      <c r="E328" s="197"/>
      <c r="F328" s="53"/>
      <c r="G328" s="53"/>
      <c r="H328" s="54"/>
      <c r="I328" s="53"/>
      <c r="J328" s="53"/>
      <c r="K328" s="53"/>
      <c r="L328" s="53"/>
      <c r="M328" s="53"/>
      <c r="N328" s="53"/>
      <c r="O328" s="53"/>
      <c r="P328" s="53"/>
    </row>
    <row r="329" spans="1:16" s="18" customFormat="1" ht="22.5">
      <c r="A329" s="59" t="s">
        <v>957</v>
      </c>
      <c r="B329" s="57"/>
      <c r="C329" s="59"/>
      <c r="D329" s="57"/>
      <c r="E329" s="57" t="s">
        <v>971</v>
      </c>
      <c r="F329" s="57"/>
      <c r="G329" s="59"/>
      <c r="H329" s="57" t="s">
        <v>958</v>
      </c>
      <c r="I329" s="59"/>
      <c r="J329" s="57"/>
      <c r="K329" s="57"/>
      <c r="L329" s="57"/>
      <c r="M329" s="57"/>
      <c r="N329" s="57"/>
      <c r="O329" s="57"/>
      <c r="P329" s="57"/>
    </row>
    <row r="330" spans="1:16" s="3" customFormat="1" ht="23.25">
      <c r="A330" s="53"/>
      <c r="B330" s="53"/>
      <c r="C330" s="53" t="s">
        <v>117</v>
      </c>
      <c r="D330" s="53"/>
      <c r="E330" s="53"/>
      <c r="F330" s="53"/>
      <c r="G330" s="53"/>
      <c r="H330" s="53" t="s">
        <v>353</v>
      </c>
      <c r="I330" s="54">
        <v>2000</v>
      </c>
      <c r="J330" s="53" t="s">
        <v>107</v>
      </c>
      <c r="K330" s="53"/>
      <c r="L330" s="53"/>
      <c r="M330" s="61"/>
      <c r="N330" s="53"/>
      <c r="O330" s="53"/>
      <c r="P330" s="53"/>
    </row>
    <row r="331" spans="1:16" s="3" customFormat="1" ht="23.25">
      <c r="A331" s="53" t="s">
        <v>0</v>
      </c>
      <c r="B331" s="53"/>
      <c r="C331" s="53"/>
      <c r="D331" s="53"/>
      <c r="E331" s="53"/>
      <c r="F331" s="53"/>
      <c r="G331" s="53"/>
      <c r="H331" s="54"/>
      <c r="I331" s="53"/>
      <c r="J331" s="53"/>
      <c r="K331" s="53"/>
      <c r="L331" s="53"/>
      <c r="M331" s="61"/>
      <c r="N331" s="53"/>
      <c r="O331" s="53"/>
      <c r="P331" s="53"/>
    </row>
    <row r="332" spans="1:16" s="3" customFormat="1" ht="23.25">
      <c r="A332" s="57" t="s">
        <v>699</v>
      </c>
      <c r="B332" s="53"/>
      <c r="C332" s="53"/>
      <c r="D332" s="53"/>
      <c r="E332" s="197"/>
      <c r="F332" s="53"/>
      <c r="G332" s="53"/>
      <c r="H332" s="54"/>
      <c r="I332" s="53"/>
      <c r="J332" s="53"/>
      <c r="K332" s="53"/>
      <c r="L332" s="53"/>
      <c r="M332" s="53"/>
      <c r="N332" s="53"/>
      <c r="O332" s="53"/>
      <c r="P332" s="53"/>
    </row>
    <row r="333" spans="1:13" s="18" customFormat="1" ht="22.5">
      <c r="A333" s="59" t="s">
        <v>957</v>
      </c>
      <c r="B333" s="57"/>
      <c r="C333" s="59"/>
      <c r="D333" s="57"/>
      <c r="E333" s="57" t="s">
        <v>971</v>
      </c>
      <c r="F333" s="57"/>
      <c r="G333" s="59"/>
      <c r="H333" s="57" t="s">
        <v>958</v>
      </c>
      <c r="I333" s="59"/>
      <c r="J333" s="57"/>
      <c r="K333" s="57"/>
      <c r="L333" s="57"/>
      <c r="M333" s="57"/>
    </row>
    <row r="334" spans="1:13" s="3" customFormat="1" ht="23.25">
      <c r="A334" s="53"/>
      <c r="B334" s="53"/>
      <c r="C334" s="53" t="s">
        <v>118</v>
      </c>
      <c r="D334" s="53"/>
      <c r="E334" s="53"/>
      <c r="F334" s="53" t="s">
        <v>353</v>
      </c>
      <c r="G334" s="54">
        <v>30000</v>
      </c>
      <c r="H334" s="54" t="s">
        <v>379</v>
      </c>
      <c r="I334" s="54"/>
      <c r="J334" s="53"/>
      <c r="K334" s="53"/>
      <c r="L334" s="53"/>
      <c r="M334" s="53"/>
    </row>
    <row r="335" spans="1:13" s="3" customFormat="1" ht="23.25">
      <c r="A335" s="54" t="s">
        <v>955</v>
      </c>
      <c r="B335" s="53"/>
      <c r="C335" s="53"/>
      <c r="D335" s="53"/>
      <c r="E335" s="54"/>
      <c r="F335" s="53"/>
      <c r="G335" s="53"/>
      <c r="H335" s="54"/>
      <c r="I335" s="54"/>
      <c r="J335" s="54"/>
      <c r="K335" s="53"/>
      <c r="L335" s="53"/>
      <c r="M335" s="53"/>
    </row>
    <row r="336" spans="1:13" s="3" customFormat="1" ht="23.25">
      <c r="A336" s="54" t="s">
        <v>1</v>
      </c>
      <c r="B336" s="53"/>
      <c r="C336" s="53"/>
      <c r="D336" s="53"/>
      <c r="E336" s="54"/>
      <c r="F336" s="57"/>
      <c r="G336" s="53"/>
      <c r="H336" s="57" t="s">
        <v>956</v>
      </c>
      <c r="I336" s="54"/>
      <c r="J336" s="54"/>
      <c r="K336" s="53"/>
      <c r="L336" s="53"/>
      <c r="M336" s="53"/>
    </row>
    <row r="337" spans="1:13" s="18" customFormat="1" ht="22.5">
      <c r="A337" s="59" t="s">
        <v>957</v>
      </c>
      <c r="B337" s="57"/>
      <c r="C337" s="59"/>
      <c r="D337" s="57"/>
      <c r="E337" s="57" t="s">
        <v>971</v>
      </c>
      <c r="F337" s="57"/>
      <c r="G337" s="59"/>
      <c r="H337" s="57" t="s">
        <v>958</v>
      </c>
      <c r="I337" s="59"/>
      <c r="J337" s="57"/>
      <c r="K337" s="57"/>
      <c r="L337" s="57"/>
      <c r="M337" s="57"/>
    </row>
    <row r="338" spans="1:13" s="3" customFormat="1" ht="23.25">
      <c r="A338" s="53"/>
      <c r="B338" s="53"/>
      <c r="C338" s="53" t="s">
        <v>824</v>
      </c>
      <c r="D338" s="53"/>
      <c r="E338" s="53"/>
      <c r="F338" s="53"/>
      <c r="G338" s="53"/>
      <c r="H338" s="53" t="s">
        <v>353</v>
      </c>
      <c r="I338" s="54">
        <v>60000</v>
      </c>
      <c r="J338" s="53" t="s">
        <v>107</v>
      </c>
      <c r="K338" s="53"/>
      <c r="L338" s="53"/>
      <c r="M338" s="61"/>
    </row>
    <row r="339" spans="1:13" s="3" customFormat="1" ht="23.25">
      <c r="A339" s="53" t="s">
        <v>2</v>
      </c>
      <c r="B339" s="53"/>
      <c r="C339" s="53"/>
      <c r="D339" s="53"/>
      <c r="E339" s="53"/>
      <c r="F339" s="53"/>
      <c r="G339" s="53"/>
      <c r="H339" s="54"/>
      <c r="I339" s="53"/>
      <c r="J339" s="53"/>
      <c r="K339" s="53"/>
      <c r="L339" s="53"/>
      <c r="M339" s="61"/>
    </row>
    <row r="340" spans="1:13" s="3" customFormat="1" ht="23.25">
      <c r="A340" s="57" t="s">
        <v>699</v>
      </c>
      <c r="B340" s="53"/>
      <c r="C340" s="53"/>
      <c r="D340" s="53"/>
      <c r="E340" s="197"/>
      <c r="F340" s="53"/>
      <c r="G340" s="53"/>
      <c r="H340" s="54"/>
      <c r="I340" s="53"/>
      <c r="J340" s="53"/>
      <c r="K340" s="53"/>
      <c r="L340" s="53"/>
      <c r="M340" s="53"/>
    </row>
    <row r="341" spans="1:13" s="18" customFormat="1" ht="22.5">
      <c r="A341" s="59" t="s">
        <v>957</v>
      </c>
      <c r="B341" s="57"/>
      <c r="C341" s="59"/>
      <c r="D341" s="57"/>
      <c r="E341" s="57" t="s">
        <v>971</v>
      </c>
      <c r="F341" s="57"/>
      <c r="G341" s="59"/>
      <c r="H341" s="57" t="s">
        <v>958</v>
      </c>
      <c r="I341" s="59"/>
      <c r="J341" s="57"/>
      <c r="K341" s="57"/>
      <c r="L341" s="57"/>
      <c r="M341" s="57"/>
    </row>
    <row r="342" spans="1:13" s="22" customFormat="1" ht="22.5">
      <c r="A342" s="57"/>
      <c r="B342" s="57"/>
      <c r="C342" s="57"/>
      <c r="D342" s="59"/>
      <c r="E342" s="57"/>
      <c r="F342" s="57"/>
      <c r="G342" s="57"/>
      <c r="H342" s="57"/>
      <c r="I342" s="57"/>
      <c r="J342" s="57"/>
      <c r="K342" s="199"/>
      <c r="L342" s="199"/>
      <c r="M342" s="206"/>
    </row>
    <row r="343" spans="1:13" s="5" customFormat="1" ht="23.25">
      <c r="A343" s="45"/>
      <c r="B343" s="45"/>
      <c r="C343" s="45" t="s">
        <v>36</v>
      </c>
      <c r="D343" s="45"/>
      <c r="E343" s="45"/>
      <c r="F343" s="198"/>
      <c r="G343" s="198"/>
      <c r="H343" s="45" t="s">
        <v>353</v>
      </c>
      <c r="I343" s="51">
        <f>I344+I349</f>
        <v>3885000</v>
      </c>
      <c r="J343" s="62" t="s">
        <v>963</v>
      </c>
      <c r="K343" s="198"/>
      <c r="L343" s="198"/>
      <c r="M343" s="204"/>
    </row>
    <row r="344" spans="1:13" s="5" customFormat="1" ht="23.25">
      <c r="A344" s="45"/>
      <c r="B344" s="45"/>
      <c r="C344" s="53" t="s">
        <v>37</v>
      </c>
      <c r="D344" s="45"/>
      <c r="E344" s="45"/>
      <c r="F344" s="198"/>
      <c r="G344" s="198"/>
      <c r="H344" s="53" t="s">
        <v>353</v>
      </c>
      <c r="I344" s="54">
        <v>120000</v>
      </c>
      <c r="J344" s="54" t="s">
        <v>146</v>
      </c>
      <c r="K344" s="198"/>
      <c r="L344" s="198"/>
      <c r="M344" s="204"/>
    </row>
    <row r="345" spans="1:13" s="5" customFormat="1" ht="23.25">
      <c r="A345" s="53" t="s">
        <v>38</v>
      </c>
      <c r="B345" s="45"/>
      <c r="C345" s="45"/>
      <c r="D345" s="45"/>
      <c r="E345" s="45"/>
      <c r="F345" s="198"/>
      <c r="G345" s="198"/>
      <c r="H345" s="45"/>
      <c r="I345" s="51"/>
      <c r="J345" s="62"/>
      <c r="K345" s="198"/>
      <c r="L345" s="198"/>
      <c r="M345" s="204"/>
    </row>
    <row r="346" spans="1:13" s="22" customFormat="1" ht="22.5">
      <c r="A346" s="209" t="s">
        <v>699</v>
      </c>
      <c r="B346" s="57"/>
      <c r="C346" s="57"/>
      <c r="D346" s="59" t="s">
        <v>812</v>
      </c>
      <c r="E346" s="57"/>
      <c r="F346" s="57"/>
      <c r="G346" s="57" t="s">
        <v>813</v>
      </c>
      <c r="H346" s="57"/>
      <c r="I346" s="57"/>
      <c r="J346" s="57"/>
      <c r="K346" s="199"/>
      <c r="L346" s="199"/>
      <c r="M346" s="206"/>
    </row>
    <row r="347" spans="1:13" s="22" customFormat="1" ht="22.5">
      <c r="A347" s="57" t="s">
        <v>814</v>
      </c>
      <c r="B347" s="57"/>
      <c r="C347" s="57"/>
      <c r="D347" s="59"/>
      <c r="E347" s="57"/>
      <c r="F347" s="57"/>
      <c r="G347" s="57"/>
      <c r="H347" s="57"/>
      <c r="I347" s="57"/>
      <c r="J347" s="57"/>
      <c r="K347" s="199"/>
      <c r="L347" s="199"/>
      <c r="M347" s="206"/>
    </row>
    <row r="348" spans="1:13" s="5" customFormat="1" ht="23.25">
      <c r="A348" s="45"/>
      <c r="B348" s="45"/>
      <c r="C348" s="45"/>
      <c r="D348" s="45"/>
      <c r="E348" s="45"/>
      <c r="F348" s="198"/>
      <c r="G348" s="198"/>
      <c r="H348" s="45"/>
      <c r="I348" s="51"/>
      <c r="J348" s="62"/>
      <c r="K348" s="198"/>
      <c r="L348" s="198"/>
      <c r="M348" s="204"/>
    </row>
    <row r="349" spans="1:13" s="5" customFormat="1" ht="23.25">
      <c r="A349" s="45"/>
      <c r="B349" s="45"/>
      <c r="C349" s="60" t="s">
        <v>35</v>
      </c>
      <c r="D349" s="45"/>
      <c r="E349" s="45"/>
      <c r="F349" s="198"/>
      <c r="G349" s="198"/>
      <c r="H349" s="53" t="s">
        <v>353</v>
      </c>
      <c r="I349" s="54">
        <v>3765000</v>
      </c>
      <c r="J349" s="54" t="s">
        <v>146</v>
      </c>
      <c r="K349" s="198"/>
      <c r="L349" s="198"/>
      <c r="M349" s="204"/>
    </row>
    <row r="350" spans="1:13" s="5" customFormat="1" ht="23.25">
      <c r="A350" s="53" t="s">
        <v>669</v>
      </c>
      <c r="B350" s="45"/>
      <c r="C350" s="45"/>
      <c r="D350" s="45"/>
      <c r="E350" s="45"/>
      <c r="F350" s="45"/>
      <c r="G350" s="51"/>
      <c r="H350" s="51"/>
      <c r="I350" s="51"/>
      <c r="J350" s="45"/>
      <c r="K350" s="198"/>
      <c r="L350" s="198"/>
      <c r="M350" s="204"/>
    </row>
    <row r="351" spans="1:13" s="22" customFormat="1" ht="22.5">
      <c r="A351" s="209" t="s">
        <v>699</v>
      </c>
      <c r="B351" s="57"/>
      <c r="C351" s="57"/>
      <c r="D351" s="59" t="s">
        <v>812</v>
      </c>
      <c r="E351" s="57"/>
      <c r="F351" s="57"/>
      <c r="G351" s="57" t="s">
        <v>813</v>
      </c>
      <c r="H351" s="57"/>
      <c r="I351" s="57"/>
      <c r="J351" s="57"/>
      <c r="K351" s="199"/>
      <c r="L351" s="199"/>
      <c r="M351" s="206"/>
    </row>
    <row r="352" spans="1:13" s="22" customFormat="1" ht="22.5">
      <c r="A352" s="57" t="s">
        <v>814</v>
      </c>
      <c r="B352" s="57"/>
      <c r="C352" s="57"/>
      <c r="D352" s="59"/>
      <c r="E352" s="57"/>
      <c r="F352" s="57"/>
      <c r="G352" s="57"/>
      <c r="H352" s="57"/>
      <c r="I352" s="57"/>
      <c r="J352" s="57"/>
      <c r="K352" s="199"/>
      <c r="L352" s="199"/>
      <c r="M352" s="206"/>
    </row>
    <row r="353" spans="1:13" s="5" customFormat="1" ht="23.25">
      <c r="A353" s="45"/>
      <c r="B353" s="45"/>
      <c r="C353" s="45"/>
      <c r="D353" s="45"/>
      <c r="E353" s="45"/>
      <c r="F353" s="45"/>
      <c r="G353" s="51"/>
      <c r="H353" s="51"/>
      <c r="I353" s="51"/>
      <c r="J353" s="45"/>
      <c r="K353" s="198"/>
      <c r="L353" s="198"/>
      <c r="M353" s="204"/>
    </row>
    <row r="354" spans="1:13" s="5" customFormat="1" ht="23.25">
      <c r="A354" s="45"/>
      <c r="B354" s="45"/>
      <c r="C354" s="45"/>
      <c r="D354" s="45"/>
      <c r="E354" s="45"/>
      <c r="F354" s="45"/>
      <c r="G354" s="51"/>
      <c r="H354" s="51"/>
      <c r="I354" s="51"/>
      <c r="J354" s="45"/>
      <c r="K354" s="198"/>
      <c r="L354" s="198"/>
      <c r="M354" s="204"/>
    </row>
    <row r="355" spans="1:13" ht="23.25">
      <c r="A355" s="64"/>
      <c r="B355" s="64"/>
      <c r="C355" s="64"/>
      <c r="D355" s="64"/>
      <c r="E355" s="64"/>
      <c r="F355" s="64"/>
      <c r="G355" s="67"/>
      <c r="H355" s="67"/>
      <c r="I355" s="67"/>
      <c r="J355" s="64"/>
      <c r="K355" s="64"/>
      <c r="L355" s="64"/>
      <c r="M355" s="205"/>
    </row>
    <row r="356" spans="1:13" ht="23.25">
      <c r="A356" s="272" t="s">
        <v>715</v>
      </c>
      <c r="B356" s="272"/>
      <c r="C356" s="272"/>
      <c r="D356" s="272"/>
      <c r="E356" s="272"/>
      <c r="F356" s="272"/>
      <c r="G356" s="272"/>
      <c r="H356" s="272"/>
      <c r="I356" s="272"/>
      <c r="J356" s="272"/>
      <c r="K356" s="64"/>
      <c r="L356" s="64"/>
      <c r="M356" s="205"/>
    </row>
    <row r="357" spans="1:13" ht="23.25">
      <c r="A357" s="64"/>
      <c r="B357" s="64"/>
      <c r="C357" s="64"/>
      <c r="D357" s="64"/>
      <c r="E357" s="64"/>
      <c r="F357" s="64"/>
      <c r="G357" s="67"/>
      <c r="H357" s="67"/>
      <c r="I357" s="67"/>
      <c r="J357" s="64"/>
      <c r="K357" s="64"/>
      <c r="L357" s="64"/>
      <c r="M357" s="205"/>
    </row>
    <row r="364" ht="20.25">
      <c r="C364" s="5"/>
    </row>
    <row r="365" ht="20.25">
      <c r="C365" s="5"/>
    </row>
    <row r="366" ht="20.25">
      <c r="C366" s="5"/>
    </row>
    <row r="367" ht="20.25">
      <c r="C367" s="5"/>
    </row>
  </sheetData>
  <sheetProtection/>
  <mergeCells count="16">
    <mergeCell ref="A7:J7"/>
    <mergeCell ref="A5:J5"/>
    <mergeCell ref="A6:J6"/>
    <mergeCell ref="A1:J1"/>
    <mergeCell ref="A2:J2"/>
    <mergeCell ref="A3:J3"/>
    <mergeCell ref="A4:J4"/>
    <mergeCell ref="A38:J38"/>
    <mergeCell ref="A356:J356"/>
    <mergeCell ref="A94:J94"/>
    <mergeCell ref="A134:J134"/>
    <mergeCell ref="A172:J172"/>
    <mergeCell ref="A210:J210"/>
    <mergeCell ref="A247:J247"/>
    <mergeCell ref="A284:J284"/>
    <mergeCell ref="A321:J32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4"/>
  <sheetViews>
    <sheetView view="pageBreakPreview" zoomScaleSheetLayoutView="100" zoomScalePageLayoutView="0" workbookViewId="0" topLeftCell="A1">
      <selection activeCell="O6" sqref="O6"/>
    </sheetView>
  </sheetViews>
  <sheetFormatPr defaultColWidth="9.140625" defaultRowHeight="21.75"/>
  <cols>
    <col min="1" max="1" width="5.57421875" style="4" customWidth="1"/>
    <col min="2" max="2" width="6.140625" style="4" customWidth="1"/>
    <col min="3" max="3" width="11.28125" style="4" customWidth="1"/>
    <col min="4" max="4" width="9.8515625" style="4" customWidth="1"/>
    <col min="5" max="5" width="13.57421875" style="4" customWidth="1"/>
    <col min="6" max="6" width="6.28125" style="4" customWidth="1"/>
    <col min="7" max="7" width="12.8515625" style="20" customWidth="1"/>
    <col min="8" max="8" width="9.7109375" style="20" customWidth="1"/>
    <col min="9" max="9" width="11.7109375" style="20" customWidth="1"/>
    <col min="10" max="10" width="11.421875" style="4" customWidth="1"/>
    <col min="11" max="16384" width="9.140625" style="4" customWidth="1"/>
  </cols>
  <sheetData>
    <row r="1" spans="1:10" ht="23.25">
      <c r="A1" s="259" t="s">
        <v>409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s="1" customFormat="1" ht="23.25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1" customFormat="1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s="1" customFormat="1" ht="23.25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s="1" customFormat="1" ht="23.25">
      <c r="A5" s="271" t="s">
        <v>344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s="1" customFormat="1" ht="23.25">
      <c r="A6" s="271" t="s">
        <v>989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s="1" customFormat="1" ht="23.25">
      <c r="A7" s="271" t="s">
        <v>346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 s="6" customFormat="1" ht="29.25" customHeight="1">
      <c r="A8" s="46" t="s">
        <v>347</v>
      </c>
      <c r="B8" s="46"/>
      <c r="C8" s="46"/>
      <c r="D8" s="46"/>
      <c r="E8" s="189">
        <f>E9+E226</f>
        <v>5991580</v>
      </c>
      <c r="F8" s="46" t="s">
        <v>350</v>
      </c>
      <c r="G8" s="47"/>
      <c r="H8" s="47"/>
      <c r="I8" s="47"/>
      <c r="J8" s="46"/>
    </row>
    <row r="9" spans="1:10" s="11" customFormat="1" ht="30.75" customHeight="1">
      <c r="A9" s="49" t="s">
        <v>349</v>
      </c>
      <c r="B9" s="49"/>
      <c r="C9" s="49"/>
      <c r="D9" s="49"/>
      <c r="E9" s="190">
        <f>G10+G37+G43+G183+G224</f>
        <v>5991580</v>
      </c>
      <c r="F9" s="49" t="s">
        <v>350</v>
      </c>
      <c r="G9" s="50"/>
      <c r="H9" s="50"/>
      <c r="I9" s="50"/>
      <c r="J9" s="49"/>
    </row>
    <row r="10" spans="1:10" s="1" customFormat="1" ht="30.75" customHeight="1">
      <c r="A10" s="45"/>
      <c r="B10" s="45" t="s">
        <v>371</v>
      </c>
      <c r="C10" s="45"/>
      <c r="D10" s="45"/>
      <c r="E10" s="45"/>
      <c r="F10" s="45"/>
      <c r="G10" s="51">
        <f>G11</f>
        <v>442320</v>
      </c>
      <c r="H10" s="51" t="s">
        <v>350</v>
      </c>
      <c r="I10" s="51"/>
      <c r="J10" s="45"/>
    </row>
    <row r="11" spans="1:10" s="3" customFormat="1" ht="23.25">
      <c r="A11" s="57"/>
      <c r="B11" s="57"/>
      <c r="C11" s="52" t="s">
        <v>80</v>
      </c>
      <c r="D11" s="53"/>
      <c r="E11" s="53"/>
      <c r="F11" s="52" t="s">
        <v>353</v>
      </c>
      <c r="G11" s="193">
        <f>I12+I17+I22+I29</f>
        <v>442320</v>
      </c>
      <c r="H11" s="193" t="s">
        <v>963</v>
      </c>
      <c r="I11" s="54"/>
      <c r="J11" s="53"/>
    </row>
    <row r="12" spans="1:10" s="3" customFormat="1" ht="23.25">
      <c r="A12" s="53"/>
      <c r="B12" s="53"/>
      <c r="C12" s="60" t="s">
        <v>625</v>
      </c>
      <c r="D12" s="53"/>
      <c r="E12" s="53"/>
      <c r="F12" s="53"/>
      <c r="G12" s="53"/>
      <c r="H12" s="53" t="s">
        <v>805</v>
      </c>
      <c r="I12" s="54">
        <f>G16</f>
        <v>109680</v>
      </c>
      <c r="J12" s="54" t="s">
        <v>364</v>
      </c>
    </row>
    <row r="13" spans="1:10" s="3" customFormat="1" ht="23.25">
      <c r="A13" s="53" t="s">
        <v>858</v>
      </c>
      <c r="B13" s="53"/>
      <c r="C13" s="53"/>
      <c r="D13" s="53"/>
      <c r="E13" s="53"/>
      <c r="F13" s="57"/>
      <c r="G13" s="57" t="s">
        <v>352</v>
      </c>
      <c r="H13" s="54"/>
      <c r="I13" s="54"/>
      <c r="J13" s="53"/>
    </row>
    <row r="14" spans="1:10" s="3" customFormat="1" ht="23.25">
      <c r="A14" s="59" t="s">
        <v>899</v>
      </c>
      <c r="B14" s="53"/>
      <c r="C14" s="53"/>
      <c r="D14" s="53"/>
      <c r="E14" s="57"/>
      <c r="F14" s="57" t="s">
        <v>900</v>
      </c>
      <c r="G14" s="59"/>
      <c r="H14" s="54"/>
      <c r="I14" s="54"/>
      <c r="J14" s="53"/>
    </row>
    <row r="15" spans="1:10" s="3" customFormat="1" ht="23.25">
      <c r="A15" s="57" t="s">
        <v>1026</v>
      </c>
      <c r="B15" s="53"/>
      <c r="C15" s="53"/>
      <c r="D15" s="53"/>
      <c r="E15" s="53"/>
      <c r="F15" s="53"/>
      <c r="G15" s="54"/>
      <c r="H15" s="54"/>
      <c r="I15" s="54"/>
      <c r="J15" s="53"/>
    </row>
    <row r="16" spans="1:10" s="3" customFormat="1" ht="23.25" hidden="1">
      <c r="A16" s="53"/>
      <c r="B16" s="53"/>
      <c r="C16" s="53" t="s">
        <v>898</v>
      </c>
      <c r="D16" s="53"/>
      <c r="E16" s="53"/>
      <c r="F16" s="53" t="s">
        <v>353</v>
      </c>
      <c r="G16" s="54">
        <f>9140*12</f>
        <v>109680</v>
      </c>
      <c r="H16" s="193" t="s">
        <v>963</v>
      </c>
      <c r="I16" s="54"/>
      <c r="J16" s="53"/>
    </row>
    <row r="17" spans="1:10" s="3" customFormat="1" ht="23.25">
      <c r="A17" s="53"/>
      <c r="B17" s="53"/>
      <c r="C17" s="60" t="s">
        <v>712</v>
      </c>
      <c r="D17" s="53"/>
      <c r="E17" s="53"/>
      <c r="F17" s="53"/>
      <c r="G17" s="53"/>
      <c r="H17" s="53" t="s">
        <v>353</v>
      </c>
      <c r="I17" s="54">
        <f>(1500+760+2500)*12</f>
        <v>57120</v>
      </c>
      <c r="J17" s="54" t="s">
        <v>364</v>
      </c>
    </row>
    <row r="18" spans="1:10" s="3" customFormat="1" ht="23.25">
      <c r="A18" s="53" t="s">
        <v>859</v>
      </c>
      <c r="B18" s="53"/>
      <c r="C18" s="53"/>
      <c r="D18" s="53"/>
      <c r="E18" s="53"/>
      <c r="F18" s="54"/>
      <c r="G18" s="53"/>
      <c r="H18" s="54"/>
      <c r="I18" s="53"/>
      <c r="J18" s="53"/>
    </row>
    <row r="19" spans="1:10" s="18" customFormat="1" ht="22.5">
      <c r="A19" s="59" t="s">
        <v>352</v>
      </c>
      <c r="B19" s="57"/>
      <c r="C19" s="57"/>
      <c r="D19" s="59" t="s">
        <v>899</v>
      </c>
      <c r="E19" s="57"/>
      <c r="F19" s="57"/>
      <c r="G19" s="57"/>
      <c r="H19" s="57" t="s">
        <v>900</v>
      </c>
      <c r="I19" s="57"/>
      <c r="J19" s="57"/>
    </row>
    <row r="20" spans="1:10" s="18" customFormat="1" ht="22.5">
      <c r="A20" s="57" t="s">
        <v>1026</v>
      </c>
      <c r="B20" s="57"/>
      <c r="C20" s="57"/>
      <c r="D20" s="59"/>
      <c r="E20" s="57"/>
      <c r="F20" s="57"/>
      <c r="G20" s="57"/>
      <c r="H20" s="59"/>
      <c r="I20" s="57"/>
      <c r="J20" s="57"/>
    </row>
    <row r="21" spans="1:10" s="3" customFormat="1" ht="23.25">
      <c r="A21" s="53"/>
      <c r="B21" s="53"/>
      <c r="C21" s="53" t="s">
        <v>898</v>
      </c>
      <c r="D21" s="53"/>
      <c r="E21" s="53"/>
      <c r="F21" s="53" t="s">
        <v>353</v>
      </c>
      <c r="G21" s="54">
        <f>(1500+1500)*12</f>
        <v>36000</v>
      </c>
      <c r="H21" s="54" t="s">
        <v>146</v>
      </c>
      <c r="I21" s="53"/>
      <c r="J21" s="53"/>
    </row>
    <row r="22" spans="1:10" s="3" customFormat="1" ht="23.25">
      <c r="A22" s="53"/>
      <c r="B22" s="53"/>
      <c r="C22" s="60" t="s">
        <v>254</v>
      </c>
      <c r="D22" s="53"/>
      <c r="E22" s="53"/>
      <c r="F22" s="53"/>
      <c r="G22" s="53"/>
      <c r="H22" s="54" t="s">
        <v>353</v>
      </c>
      <c r="I22" s="54">
        <f>H24+H25+H26</f>
        <v>36000</v>
      </c>
      <c r="J22" s="53" t="s">
        <v>364</v>
      </c>
    </row>
    <row r="23" spans="1:10" s="3" customFormat="1" ht="23.25">
      <c r="A23" s="53" t="s">
        <v>870</v>
      </c>
      <c r="B23" s="53"/>
      <c r="C23" s="53"/>
      <c r="D23" s="53"/>
      <c r="E23" s="53"/>
      <c r="F23" s="57"/>
      <c r="G23" s="53"/>
      <c r="H23" s="59" t="s">
        <v>352</v>
      </c>
      <c r="I23" s="54"/>
      <c r="J23" s="53"/>
    </row>
    <row r="24" spans="1:10" s="3" customFormat="1" ht="23.25">
      <c r="A24" s="57"/>
      <c r="B24" s="53"/>
      <c r="C24" s="53" t="s">
        <v>990</v>
      </c>
      <c r="D24" s="53"/>
      <c r="E24" s="57"/>
      <c r="F24" s="53"/>
      <c r="G24" s="54" t="s">
        <v>353</v>
      </c>
      <c r="H24" s="54">
        <v>12000</v>
      </c>
      <c r="I24" s="54" t="s">
        <v>146</v>
      </c>
      <c r="J24" s="53"/>
    </row>
    <row r="25" spans="1:10" s="3" customFormat="1" ht="23.25">
      <c r="A25" s="57"/>
      <c r="B25" s="53"/>
      <c r="C25" s="53" t="s">
        <v>991</v>
      </c>
      <c r="D25" s="53"/>
      <c r="E25" s="57"/>
      <c r="F25" s="53"/>
      <c r="G25" s="54" t="s">
        <v>353</v>
      </c>
      <c r="H25" s="54">
        <v>12000</v>
      </c>
      <c r="I25" s="54" t="s">
        <v>146</v>
      </c>
      <c r="J25" s="53"/>
    </row>
    <row r="26" spans="1:10" s="3" customFormat="1" ht="23.25">
      <c r="A26" s="57"/>
      <c r="B26" s="53"/>
      <c r="C26" s="53" t="s">
        <v>558</v>
      </c>
      <c r="D26" s="53"/>
      <c r="E26" s="57"/>
      <c r="F26" s="53"/>
      <c r="G26" s="54" t="s">
        <v>353</v>
      </c>
      <c r="H26" s="54">
        <v>12000</v>
      </c>
      <c r="I26" s="54" t="s">
        <v>146</v>
      </c>
      <c r="J26" s="53"/>
    </row>
    <row r="27" spans="1:10" s="3" customFormat="1" ht="23.25">
      <c r="A27" s="59" t="s">
        <v>899</v>
      </c>
      <c r="B27" s="53"/>
      <c r="C27" s="53"/>
      <c r="D27" s="53"/>
      <c r="E27" s="57"/>
      <c r="F27" s="57" t="s">
        <v>900</v>
      </c>
      <c r="G27" s="54"/>
      <c r="H27" s="54"/>
      <c r="I27" s="54"/>
      <c r="J27" s="53"/>
    </row>
    <row r="28" spans="1:10" s="3" customFormat="1" ht="23.25">
      <c r="A28" s="57" t="s">
        <v>901</v>
      </c>
      <c r="B28" s="53"/>
      <c r="C28" s="53"/>
      <c r="D28" s="53"/>
      <c r="E28" s="57"/>
      <c r="F28" s="53"/>
      <c r="G28" s="54"/>
      <c r="H28" s="54"/>
      <c r="I28" s="54"/>
      <c r="J28" s="53"/>
    </row>
    <row r="29" spans="1:10" s="3" customFormat="1" ht="23.25">
      <c r="A29" s="57"/>
      <c r="B29" s="53"/>
      <c r="C29" s="60" t="s">
        <v>255</v>
      </c>
      <c r="D29" s="53"/>
      <c r="E29" s="53"/>
      <c r="F29" s="53"/>
      <c r="G29" s="53"/>
      <c r="H29" s="54" t="s">
        <v>353</v>
      </c>
      <c r="I29" s="54">
        <f>H33+H34+H35</f>
        <v>239520</v>
      </c>
      <c r="J29" s="53" t="s">
        <v>608</v>
      </c>
    </row>
    <row r="30" spans="1:10" s="3" customFormat="1" ht="23.25">
      <c r="A30" s="54" t="s">
        <v>1036</v>
      </c>
      <c r="B30" s="53"/>
      <c r="C30" s="53"/>
      <c r="D30" s="53"/>
      <c r="E30" s="53"/>
      <c r="F30" s="53"/>
      <c r="G30" s="54"/>
      <c r="H30" s="53"/>
      <c r="I30" s="54"/>
      <c r="J30" s="53"/>
    </row>
    <row r="31" spans="1:10" s="3" customFormat="1" ht="23.25">
      <c r="A31" s="59" t="s">
        <v>352</v>
      </c>
      <c r="B31" s="53"/>
      <c r="C31" s="53"/>
      <c r="D31" s="59" t="s">
        <v>899</v>
      </c>
      <c r="E31" s="57"/>
      <c r="F31" s="53"/>
      <c r="G31" s="54"/>
      <c r="H31" s="57" t="s">
        <v>900</v>
      </c>
      <c r="I31" s="54"/>
      <c r="J31" s="53"/>
    </row>
    <row r="32" spans="1:10" s="3" customFormat="1" ht="23.25">
      <c r="A32" s="57" t="s">
        <v>901</v>
      </c>
      <c r="B32" s="53"/>
      <c r="C32" s="53"/>
      <c r="D32" s="53"/>
      <c r="E32" s="53"/>
      <c r="F32" s="53"/>
      <c r="G32" s="54"/>
      <c r="H32" s="54"/>
      <c r="I32" s="54"/>
      <c r="J32" s="53"/>
    </row>
    <row r="33" spans="1:10" s="3" customFormat="1" ht="23.25">
      <c r="A33" s="57"/>
      <c r="B33" s="53"/>
      <c r="C33" s="53" t="s">
        <v>990</v>
      </c>
      <c r="D33" s="53"/>
      <c r="E33" s="57"/>
      <c r="F33" s="53"/>
      <c r="G33" s="54" t="s">
        <v>353</v>
      </c>
      <c r="H33" s="54">
        <f>(1990+1500)*12*2</f>
        <v>83760</v>
      </c>
      <c r="I33" s="54" t="s">
        <v>146</v>
      </c>
      <c r="J33" s="53"/>
    </row>
    <row r="34" spans="1:10" s="3" customFormat="1" ht="23.25">
      <c r="A34" s="57"/>
      <c r="B34" s="53"/>
      <c r="C34" s="53" t="s">
        <v>991</v>
      </c>
      <c r="D34" s="53"/>
      <c r="E34" s="57"/>
      <c r="F34" s="53"/>
      <c r="G34" s="54" t="s">
        <v>353</v>
      </c>
      <c r="H34" s="54">
        <f>(1990+1500)*2*12</f>
        <v>83760</v>
      </c>
      <c r="I34" s="54" t="s">
        <v>146</v>
      </c>
      <c r="J34" s="53"/>
    </row>
    <row r="35" spans="1:10" s="3" customFormat="1" ht="23.25">
      <c r="A35" s="57"/>
      <c r="B35" s="53"/>
      <c r="C35" s="53" t="s">
        <v>558</v>
      </c>
      <c r="D35" s="53"/>
      <c r="E35" s="57"/>
      <c r="F35" s="53"/>
      <c r="G35" s="54" t="s">
        <v>353</v>
      </c>
      <c r="H35" s="54">
        <f>(1500+1500)*2*12</f>
        <v>72000</v>
      </c>
      <c r="I35" s="54" t="s">
        <v>146</v>
      </c>
      <c r="J35" s="53"/>
    </row>
    <row r="36" spans="1:10" s="3" customFormat="1" ht="23.25">
      <c r="A36" s="57"/>
      <c r="B36" s="53"/>
      <c r="C36" s="53"/>
      <c r="D36" s="53"/>
      <c r="E36" s="57"/>
      <c r="F36" s="53"/>
      <c r="G36" s="54"/>
      <c r="H36" s="54"/>
      <c r="I36" s="54"/>
      <c r="J36" s="53"/>
    </row>
    <row r="37" spans="1:10" s="1" customFormat="1" ht="37.5" customHeight="1">
      <c r="A37" s="45"/>
      <c r="B37" s="45" t="s">
        <v>355</v>
      </c>
      <c r="C37" s="45"/>
      <c r="D37" s="45"/>
      <c r="E37" s="45"/>
      <c r="F37" s="45" t="s">
        <v>353</v>
      </c>
      <c r="G37" s="51">
        <v>0</v>
      </c>
      <c r="H37" s="51" t="s">
        <v>146</v>
      </c>
      <c r="I37" s="51"/>
      <c r="J37" s="45"/>
    </row>
    <row r="38" spans="1:10" s="3" customFormat="1" ht="23.25">
      <c r="A38" s="57"/>
      <c r="B38" s="53"/>
      <c r="C38" s="53"/>
      <c r="D38" s="53"/>
      <c r="E38" s="57"/>
      <c r="F38" s="53"/>
      <c r="G38" s="54"/>
      <c r="H38" s="54"/>
      <c r="I38" s="54"/>
      <c r="J38" s="53"/>
    </row>
    <row r="39" spans="1:10" s="3" customFormat="1" ht="23.25">
      <c r="A39" s="57"/>
      <c r="B39" s="53"/>
      <c r="C39" s="53"/>
      <c r="D39" s="53"/>
      <c r="E39" s="57"/>
      <c r="F39" s="53"/>
      <c r="G39" s="54"/>
      <c r="H39" s="54"/>
      <c r="I39" s="54"/>
      <c r="J39" s="53"/>
    </row>
    <row r="40" spans="1:10" s="3" customFormat="1" ht="23.25">
      <c r="A40" s="57"/>
      <c r="B40" s="53"/>
      <c r="C40" s="53"/>
      <c r="D40" s="53"/>
      <c r="E40" s="57"/>
      <c r="F40" s="53"/>
      <c r="G40" s="54"/>
      <c r="H40" s="54"/>
      <c r="I40" s="54"/>
      <c r="J40" s="53"/>
    </row>
    <row r="41" spans="1:10" s="3" customFormat="1" ht="23.25">
      <c r="A41" s="57"/>
      <c r="B41" s="53"/>
      <c r="C41" s="53"/>
      <c r="D41" s="53"/>
      <c r="E41" s="57"/>
      <c r="F41" s="53"/>
      <c r="G41" s="54"/>
      <c r="H41" s="54"/>
      <c r="I41" s="54"/>
      <c r="J41" s="53"/>
    </row>
    <row r="42" spans="1:10" s="18" customFormat="1" ht="23.25">
      <c r="A42" s="259" t="s">
        <v>410</v>
      </c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s="1" customFormat="1" ht="23.25">
      <c r="A43" s="45"/>
      <c r="B43" s="45" t="s">
        <v>356</v>
      </c>
      <c r="C43" s="45"/>
      <c r="D43" s="45"/>
      <c r="E43" s="45"/>
      <c r="F43" s="45" t="s">
        <v>353</v>
      </c>
      <c r="G43" s="51">
        <f>I45+I49+I52+I56+I61+I66+C79+C148+I156+I160+I174</f>
        <v>3530860</v>
      </c>
      <c r="H43" s="51" t="s">
        <v>350</v>
      </c>
      <c r="I43" s="51"/>
      <c r="J43" s="45"/>
    </row>
    <row r="44" spans="1:10" s="3" customFormat="1" ht="23.25">
      <c r="A44" s="53"/>
      <c r="B44" s="53"/>
      <c r="C44" s="45" t="s">
        <v>357</v>
      </c>
      <c r="D44" s="53"/>
      <c r="E44" s="53"/>
      <c r="F44" s="53"/>
      <c r="G44" s="54"/>
      <c r="H44" s="54"/>
      <c r="I44" s="54"/>
      <c r="J44" s="53"/>
    </row>
    <row r="45" spans="1:10" s="3" customFormat="1" ht="23.25">
      <c r="A45" s="53"/>
      <c r="B45" s="53"/>
      <c r="C45" s="60" t="s">
        <v>644</v>
      </c>
      <c r="D45" s="53"/>
      <c r="E45" s="53"/>
      <c r="F45" s="53"/>
      <c r="G45" s="54"/>
      <c r="H45" s="195" t="s">
        <v>353</v>
      </c>
      <c r="I45" s="54">
        <v>20000</v>
      </c>
      <c r="J45" s="53" t="s">
        <v>608</v>
      </c>
    </row>
    <row r="46" spans="1:10" s="3" customFormat="1" ht="23.25">
      <c r="A46" s="53" t="s">
        <v>833</v>
      </c>
      <c r="B46" s="53"/>
      <c r="C46" s="53"/>
      <c r="D46" s="53"/>
      <c r="E46" s="53"/>
      <c r="F46" s="53"/>
      <c r="G46" s="54"/>
      <c r="H46" s="54"/>
      <c r="I46" s="53"/>
      <c r="J46" s="53"/>
    </row>
    <row r="47" spans="1:10" s="18" customFormat="1" ht="22.5">
      <c r="A47" s="59" t="s">
        <v>352</v>
      </c>
      <c r="B47" s="57"/>
      <c r="C47" s="57"/>
      <c r="D47" s="57"/>
      <c r="E47" s="59" t="s">
        <v>899</v>
      </c>
      <c r="F47" s="57"/>
      <c r="G47" s="57"/>
      <c r="H47" s="57"/>
      <c r="I47" s="56" t="s">
        <v>900</v>
      </c>
      <c r="J47" s="57"/>
    </row>
    <row r="48" spans="1:10" s="18" customFormat="1" ht="22.5">
      <c r="A48" s="57" t="s">
        <v>1026</v>
      </c>
      <c r="B48" s="57"/>
      <c r="C48" s="57"/>
      <c r="D48" s="59"/>
      <c r="E48" s="57"/>
      <c r="F48" s="57"/>
      <c r="G48" s="57"/>
      <c r="H48" s="59"/>
      <c r="I48" s="57"/>
      <c r="J48" s="57"/>
    </row>
    <row r="49" spans="1:10" s="3" customFormat="1" ht="23.25">
      <c r="A49" s="53"/>
      <c r="B49" s="53"/>
      <c r="C49" s="60" t="s">
        <v>422</v>
      </c>
      <c r="D49" s="53"/>
      <c r="E49" s="53"/>
      <c r="F49" s="53"/>
      <c r="G49" s="53"/>
      <c r="H49" s="53" t="s">
        <v>353</v>
      </c>
      <c r="I49" s="54">
        <v>20000</v>
      </c>
      <c r="J49" s="54" t="s">
        <v>860</v>
      </c>
    </row>
    <row r="50" spans="1:10" s="3" customFormat="1" ht="23.25">
      <c r="A50" s="53" t="s">
        <v>861</v>
      </c>
      <c r="B50" s="53"/>
      <c r="C50" s="53"/>
      <c r="D50" s="53"/>
      <c r="E50" s="53"/>
      <c r="F50" s="57" t="s">
        <v>352</v>
      </c>
      <c r="G50" s="53"/>
      <c r="H50" s="213" t="s">
        <v>899</v>
      </c>
      <c r="I50" s="59"/>
      <c r="J50" s="57"/>
    </row>
    <row r="51" spans="1:10" s="3" customFormat="1" ht="23.25">
      <c r="A51" s="57" t="s">
        <v>900</v>
      </c>
      <c r="B51" s="53"/>
      <c r="C51" s="53"/>
      <c r="D51" s="57" t="s">
        <v>1026</v>
      </c>
      <c r="E51" s="57"/>
      <c r="F51" s="53"/>
      <c r="G51" s="59"/>
      <c r="H51" s="53"/>
      <c r="I51" s="59"/>
      <c r="J51" s="57"/>
    </row>
    <row r="52" spans="1:10" s="3" customFormat="1" ht="23.25">
      <c r="A52" s="53"/>
      <c r="B52" s="53"/>
      <c r="C52" s="60" t="s">
        <v>426</v>
      </c>
      <c r="D52" s="53"/>
      <c r="E52" s="53"/>
      <c r="F52" s="53"/>
      <c r="G52" s="53"/>
      <c r="H52" s="53" t="s">
        <v>353</v>
      </c>
      <c r="I52" s="54">
        <v>30000</v>
      </c>
      <c r="J52" s="54" t="s">
        <v>608</v>
      </c>
    </row>
    <row r="53" spans="1:10" s="3" customFormat="1" ht="23.25">
      <c r="A53" s="53" t="s">
        <v>256</v>
      </c>
      <c r="B53" s="53"/>
      <c r="C53" s="53"/>
      <c r="D53" s="53"/>
      <c r="E53" s="53"/>
      <c r="F53" s="53"/>
      <c r="G53" s="59"/>
      <c r="H53" s="57" t="s">
        <v>352</v>
      </c>
      <c r="I53" s="59"/>
      <c r="J53" s="53"/>
    </row>
    <row r="54" spans="1:10" s="18" customFormat="1" ht="22.5">
      <c r="A54" s="59" t="s">
        <v>899</v>
      </c>
      <c r="B54" s="57"/>
      <c r="C54" s="57"/>
      <c r="D54" s="57"/>
      <c r="E54" s="57"/>
      <c r="F54" s="57" t="s">
        <v>900</v>
      </c>
      <c r="G54" s="57"/>
      <c r="H54" s="57"/>
      <c r="I54" s="57"/>
      <c r="J54" s="57"/>
    </row>
    <row r="55" spans="1:10" s="18" customFormat="1" ht="22.5">
      <c r="A55" s="57" t="s">
        <v>1026</v>
      </c>
      <c r="B55" s="57"/>
      <c r="C55" s="57"/>
      <c r="D55" s="59"/>
      <c r="E55" s="57"/>
      <c r="F55" s="57"/>
      <c r="G55" s="57"/>
      <c r="H55" s="59"/>
      <c r="I55" s="57"/>
      <c r="J55" s="57"/>
    </row>
    <row r="56" spans="1:10" s="3" customFormat="1" ht="23.25">
      <c r="A56" s="53"/>
      <c r="B56" s="53"/>
      <c r="C56" s="60" t="s">
        <v>427</v>
      </c>
      <c r="D56" s="53"/>
      <c r="E56" s="53"/>
      <c r="F56" s="53"/>
      <c r="G56" s="53"/>
      <c r="H56" s="54" t="s">
        <v>353</v>
      </c>
      <c r="I56" s="54">
        <v>20000</v>
      </c>
      <c r="J56" s="54" t="s">
        <v>364</v>
      </c>
    </row>
    <row r="57" spans="1:10" s="3" customFormat="1" ht="23.25">
      <c r="A57" s="53" t="s">
        <v>493</v>
      </c>
      <c r="B57" s="53"/>
      <c r="C57" s="53"/>
      <c r="D57" s="53"/>
      <c r="E57" s="53"/>
      <c r="F57" s="53"/>
      <c r="G57" s="53"/>
      <c r="H57" s="57" t="s">
        <v>352</v>
      </c>
      <c r="I57" s="53"/>
      <c r="J57" s="53"/>
    </row>
    <row r="58" spans="1:10" s="3" customFormat="1" ht="23.25">
      <c r="A58" s="59" t="s">
        <v>899</v>
      </c>
      <c r="B58" s="53"/>
      <c r="C58" s="53"/>
      <c r="D58" s="54"/>
      <c r="E58" s="57"/>
      <c r="F58" s="57" t="s">
        <v>900</v>
      </c>
      <c r="G58" s="59"/>
      <c r="H58" s="57"/>
      <c r="I58" s="59"/>
      <c r="J58" s="53"/>
    </row>
    <row r="59" spans="1:10" s="18" customFormat="1" ht="22.5">
      <c r="A59" s="57" t="s">
        <v>1026</v>
      </c>
      <c r="B59" s="57"/>
      <c r="C59" s="57"/>
      <c r="D59" s="57"/>
      <c r="E59" s="57"/>
      <c r="F59" s="57"/>
      <c r="G59" s="59"/>
      <c r="H59" s="59"/>
      <c r="I59" s="59"/>
      <c r="J59" s="57"/>
    </row>
    <row r="60" spans="1:10" ht="23.25">
      <c r="A60" s="59"/>
      <c r="B60" s="53"/>
      <c r="C60" s="60" t="s">
        <v>428</v>
      </c>
      <c r="D60" s="53"/>
      <c r="E60" s="57"/>
      <c r="F60" s="57"/>
      <c r="G60" s="54"/>
      <c r="H60" s="53"/>
      <c r="I60" s="53"/>
      <c r="J60" s="57"/>
    </row>
    <row r="61" spans="1:10" ht="23.25">
      <c r="A61" s="64"/>
      <c r="B61" s="53"/>
      <c r="C61" s="64"/>
      <c r="D61" s="64"/>
      <c r="E61" s="64"/>
      <c r="F61" s="57"/>
      <c r="G61" s="54"/>
      <c r="H61" s="54" t="s">
        <v>382</v>
      </c>
      <c r="I61" s="65">
        <f>(9140+8700+8700+8700+7940+7940+7050)*3</f>
        <v>174510</v>
      </c>
      <c r="J61" s="54" t="s">
        <v>146</v>
      </c>
    </row>
    <row r="62" spans="1:10" ht="23.25">
      <c r="A62" s="53" t="s">
        <v>863</v>
      </c>
      <c r="B62" s="53"/>
      <c r="C62" s="65"/>
      <c r="D62" s="54"/>
      <c r="E62" s="53"/>
      <c r="F62" s="57"/>
      <c r="G62" s="54"/>
      <c r="H62" s="53"/>
      <c r="I62" s="53"/>
      <c r="J62" s="57"/>
    </row>
    <row r="63" spans="1:10" ht="23.25">
      <c r="A63" s="54" t="s">
        <v>862</v>
      </c>
      <c r="B63" s="53"/>
      <c r="C63" s="64"/>
      <c r="D63" s="64"/>
      <c r="E63" s="59" t="s">
        <v>352</v>
      </c>
      <c r="F63" s="57"/>
      <c r="G63" s="59" t="s">
        <v>899</v>
      </c>
      <c r="H63" s="64"/>
      <c r="I63" s="67"/>
      <c r="J63" s="57"/>
    </row>
    <row r="64" spans="1:10" ht="23.25">
      <c r="A64" s="57" t="s">
        <v>900</v>
      </c>
      <c r="B64" s="53"/>
      <c r="C64" s="53"/>
      <c r="D64" s="53"/>
      <c r="E64" s="57" t="s">
        <v>1026</v>
      </c>
      <c r="F64" s="57"/>
      <c r="G64" s="54"/>
      <c r="H64" s="57"/>
      <c r="I64" s="53"/>
      <c r="J64" s="57"/>
    </row>
    <row r="65" spans="1:10" s="3" customFormat="1" ht="23.25">
      <c r="A65" s="53"/>
      <c r="B65" s="53"/>
      <c r="C65" s="60" t="s">
        <v>365</v>
      </c>
      <c r="D65" s="53"/>
      <c r="E65" s="53"/>
      <c r="F65" s="53"/>
      <c r="G65" s="54"/>
      <c r="H65" s="54"/>
      <c r="I65" s="54"/>
      <c r="J65" s="53"/>
    </row>
    <row r="66" spans="1:10" s="16" customFormat="1" ht="23.25">
      <c r="A66" s="53"/>
      <c r="B66" s="53"/>
      <c r="C66" s="55" t="s">
        <v>429</v>
      </c>
      <c r="D66" s="53"/>
      <c r="E66" s="53"/>
      <c r="F66" s="53"/>
      <c r="G66" s="54"/>
      <c r="H66" s="54" t="s">
        <v>353</v>
      </c>
      <c r="I66" s="54">
        <v>50000</v>
      </c>
      <c r="J66" s="54" t="s">
        <v>608</v>
      </c>
    </row>
    <row r="67" spans="1:10" s="16" customFormat="1" ht="23.25">
      <c r="A67" s="43"/>
      <c r="B67" s="53"/>
      <c r="C67" s="53" t="s">
        <v>696</v>
      </c>
      <c r="D67" s="53"/>
      <c r="E67" s="53"/>
      <c r="F67" s="53"/>
      <c r="G67" s="54"/>
      <c r="H67" s="68"/>
      <c r="I67" s="68"/>
      <c r="J67" s="53"/>
    </row>
    <row r="68" spans="1:10" s="26" customFormat="1" ht="22.5">
      <c r="A68" s="59" t="s">
        <v>956</v>
      </c>
      <c r="B68" s="56"/>
      <c r="C68" s="58"/>
      <c r="D68" s="59" t="s">
        <v>899</v>
      </c>
      <c r="E68" s="56"/>
      <c r="F68" s="56"/>
      <c r="G68" s="57"/>
      <c r="H68" s="57" t="s">
        <v>900</v>
      </c>
      <c r="I68" s="57"/>
      <c r="J68" s="56"/>
    </row>
    <row r="69" spans="1:10" s="26" customFormat="1" ht="22.5">
      <c r="A69" s="57" t="s">
        <v>1026</v>
      </c>
      <c r="B69" s="56"/>
      <c r="C69" s="58"/>
      <c r="D69" s="57"/>
      <c r="E69" s="57"/>
      <c r="F69" s="57"/>
      <c r="G69" s="57"/>
      <c r="H69" s="57"/>
      <c r="I69" s="57"/>
      <c r="J69" s="56"/>
    </row>
    <row r="70" spans="1:10" s="26" customFormat="1" ht="22.5">
      <c r="A70" s="57"/>
      <c r="B70" s="56"/>
      <c r="C70" s="58"/>
      <c r="D70" s="57"/>
      <c r="E70" s="57"/>
      <c r="F70" s="57"/>
      <c r="G70" s="57"/>
      <c r="H70" s="57"/>
      <c r="I70" s="57"/>
      <c r="J70" s="56"/>
    </row>
    <row r="71" spans="1:10" s="26" customFormat="1" ht="22.5">
      <c r="A71" s="57"/>
      <c r="B71" s="56"/>
      <c r="C71" s="58"/>
      <c r="D71" s="57"/>
      <c r="E71" s="57"/>
      <c r="F71" s="57"/>
      <c r="G71" s="57"/>
      <c r="H71" s="57"/>
      <c r="I71" s="57"/>
      <c r="J71" s="56"/>
    </row>
    <row r="72" spans="1:10" s="26" customFormat="1" ht="22.5">
      <c r="A72" s="57"/>
      <c r="B72" s="56"/>
      <c r="C72" s="58"/>
      <c r="D72" s="57"/>
      <c r="E72" s="57"/>
      <c r="F72" s="57"/>
      <c r="G72" s="57"/>
      <c r="H72" s="57"/>
      <c r="I72" s="57"/>
      <c r="J72" s="56"/>
    </row>
    <row r="73" spans="1:10" s="26" customFormat="1" ht="22.5">
      <c r="A73" s="57"/>
      <c r="B73" s="56"/>
      <c r="C73" s="58"/>
      <c r="D73" s="57"/>
      <c r="E73" s="57"/>
      <c r="F73" s="57"/>
      <c r="G73" s="57"/>
      <c r="H73" s="57"/>
      <c r="I73" s="57"/>
      <c r="J73" s="56"/>
    </row>
    <row r="74" spans="1:10" s="26" customFormat="1" ht="22.5">
      <c r="A74" s="57"/>
      <c r="B74" s="56"/>
      <c r="C74" s="58"/>
      <c r="D74" s="57"/>
      <c r="E74" s="57"/>
      <c r="F74" s="57"/>
      <c r="G74" s="57"/>
      <c r="H74" s="57"/>
      <c r="I74" s="57"/>
      <c r="J74" s="56"/>
    </row>
    <row r="75" spans="1:10" s="26" customFormat="1" ht="22.5">
      <c r="A75" s="57"/>
      <c r="B75" s="56"/>
      <c r="C75" s="58"/>
      <c r="D75" s="57"/>
      <c r="E75" s="57"/>
      <c r="F75" s="57"/>
      <c r="G75" s="57"/>
      <c r="H75" s="57"/>
      <c r="I75" s="57"/>
      <c r="J75" s="56"/>
    </row>
    <row r="76" spans="1:10" s="26" customFormat="1" ht="22.5">
      <c r="A76" s="57"/>
      <c r="B76" s="56"/>
      <c r="C76" s="58"/>
      <c r="D76" s="57"/>
      <c r="E76" s="57"/>
      <c r="F76" s="57"/>
      <c r="G76" s="57"/>
      <c r="H76" s="57"/>
      <c r="I76" s="57"/>
      <c r="J76" s="56"/>
    </row>
    <row r="77" spans="1:10" s="26" customFormat="1" ht="23.25">
      <c r="A77" s="259" t="s">
        <v>1021</v>
      </c>
      <c r="B77" s="259"/>
      <c r="C77" s="259"/>
      <c r="D77" s="259"/>
      <c r="E77" s="259"/>
      <c r="F77" s="259"/>
      <c r="G77" s="259"/>
      <c r="H77" s="259"/>
      <c r="I77" s="259"/>
      <c r="J77" s="259"/>
    </row>
    <row r="78" spans="1:10" s="16" customFormat="1" ht="23.25">
      <c r="A78" s="53"/>
      <c r="B78" s="53"/>
      <c r="C78" s="55" t="s">
        <v>430</v>
      </c>
      <c r="D78" s="53"/>
      <c r="E78" s="53"/>
      <c r="F78" s="53"/>
      <c r="G78" s="54"/>
      <c r="H78" s="54"/>
      <c r="I78" s="54"/>
      <c r="J78" s="53"/>
    </row>
    <row r="79" spans="1:10" s="3" customFormat="1" ht="23.25">
      <c r="A79" s="53" t="s">
        <v>353</v>
      </c>
      <c r="B79" s="53"/>
      <c r="C79" s="54">
        <f>I80+I87+I90+I94+I117+I121+I125+I129+I133+I137+I98+I102+I106+I113</f>
        <v>1245000</v>
      </c>
      <c r="D79" s="53" t="s">
        <v>363</v>
      </c>
      <c r="E79" s="53"/>
      <c r="F79" s="53"/>
      <c r="G79" s="54"/>
      <c r="H79" s="54"/>
      <c r="I79" s="54"/>
      <c r="J79" s="53"/>
    </row>
    <row r="80" spans="1:10" s="18" customFormat="1" ht="23.25">
      <c r="A80" s="57"/>
      <c r="B80" s="57"/>
      <c r="C80" s="53" t="s">
        <v>917</v>
      </c>
      <c r="D80" s="57"/>
      <c r="E80" s="57"/>
      <c r="F80" s="53"/>
      <c r="G80" s="57"/>
      <c r="H80" s="54" t="s">
        <v>353</v>
      </c>
      <c r="I80" s="54">
        <f>I84+I85+I86+80</f>
        <v>466000</v>
      </c>
      <c r="J80" s="54" t="s">
        <v>771</v>
      </c>
    </row>
    <row r="81" spans="1:10" s="3" customFormat="1" ht="23.25">
      <c r="A81" s="53" t="s">
        <v>918</v>
      </c>
      <c r="B81" s="53"/>
      <c r="C81" s="53"/>
      <c r="D81" s="53"/>
      <c r="E81" s="53"/>
      <c r="F81" s="53"/>
      <c r="G81" s="54"/>
      <c r="H81" s="57" t="s">
        <v>906</v>
      </c>
      <c r="I81" s="54"/>
      <c r="J81" s="53"/>
    </row>
    <row r="82" spans="1:10" s="3" customFormat="1" ht="23.25">
      <c r="A82" s="59" t="s">
        <v>899</v>
      </c>
      <c r="B82" s="53"/>
      <c r="C82" s="53"/>
      <c r="D82" s="53"/>
      <c r="E82" s="53"/>
      <c r="F82" s="57" t="s">
        <v>900</v>
      </c>
      <c r="G82" s="53"/>
      <c r="H82" s="53"/>
      <c r="I82" s="54"/>
      <c r="J82" s="53"/>
    </row>
    <row r="83" spans="1:10" s="3" customFormat="1" ht="23.25">
      <c r="A83" s="57" t="s">
        <v>901</v>
      </c>
      <c r="B83" s="53"/>
      <c r="C83" s="54"/>
      <c r="D83" s="53"/>
      <c r="E83" s="53"/>
      <c r="F83" s="53"/>
      <c r="G83" s="53"/>
      <c r="H83" s="214"/>
      <c r="I83" s="54"/>
      <c r="J83" s="53"/>
    </row>
    <row r="84" spans="1:10" s="3" customFormat="1" ht="23.25">
      <c r="A84" s="57"/>
      <c r="B84" s="53"/>
      <c r="C84" s="53" t="s">
        <v>950</v>
      </c>
      <c r="D84" s="53"/>
      <c r="E84" s="54"/>
      <c r="F84" s="53"/>
      <c r="G84" s="53"/>
      <c r="H84" s="54" t="s">
        <v>626</v>
      </c>
      <c r="I84" s="54">
        <f>40*13*280</f>
        <v>145600</v>
      </c>
      <c r="J84" s="54" t="s">
        <v>146</v>
      </c>
    </row>
    <row r="85" spans="1:10" s="3" customFormat="1" ht="23.25">
      <c r="A85" s="57"/>
      <c r="B85" s="53"/>
      <c r="C85" s="53" t="s">
        <v>951</v>
      </c>
      <c r="D85" s="53"/>
      <c r="E85" s="54"/>
      <c r="F85" s="53"/>
      <c r="G85" s="53"/>
      <c r="H85" s="54" t="s">
        <v>626</v>
      </c>
      <c r="I85" s="54">
        <f>40*13*280</f>
        <v>145600</v>
      </c>
      <c r="J85" s="54" t="s">
        <v>146</v>
      </c>
    </row>
    <row r="86" spans="1:10" s="3" customFormat="1" ht="23.25">
      <c r="A86" s="57"/>
      <c r="B86" s="53"/>
      <c r="C86" s="53" t="s">
        <v>952</v>
      </c>
      <c r="D86" s="53"/>
      <c r="E86" s="54"/>
      <c r="F86" s="53"/>
      <c r="G86" s="53"/>
      <c r="H86" s="54" t="s">
        <v>626</v>
      </c>
      <c r="I86" s="54">
        <f>48*13*280</f>
        <v>174720</v>
      </c>
      <c r="J86" s="54" t="s">
        <v>146</v>
      </c>
    </row>
    <row r="87" spans="1:10" s="3" customFormat="1" ht="23.25">
      <c r="A87" s="53"/>
      <c r="B87" s="53"/>
      <c r="C87" s="53" t="s">
        <v>919</v>
      </c>
      <c r="D87" s="53"/>
      <c r="E87" s="53"/>
      <c r="F87" s="53"/>
      <c r="G87" s="53"/>
      <c r="H87" s="54" t="s">
        <v>806</v>
      </c>
      <c r="I87" s="54">
        <v>50000</v>
      </c>
      <c r="J87" s="53" t="s">
        <v>146</v>
      </c>
    </row>
    <row r="88" spans="1:10" s="3" customFormat="1" ht="23.25">
      <c r="A88" s="53" t="s">
        <v>1055</v>
      </c>
      <c r="B88" s="53"/>
      <c r="C88" s="53"/>
      <c r="D88" s="53"/>
      <c r="E88" s="53"/>
      <c r="F88" s="59" t="s">
        <v>956</v>
      </c>
      <c r="G88" s="53"/>
      <c r="H88" s="56" t="s">
        <v>819</v>
      </c>
      <c r="I88" s="54"/>
      <c r="J88" s="53"/>
    </row>
    <row r="89" spans="1:10" s="3" customFormat="1" ht="23.25">
      <c r="A89" s="57" t="s">
        <v>900</v>
      </c>
      <c r="B89" s="53"/>
      <c r="C89" s="53"/>
      <c r="D89" s="53"/>
      <c r="E89" s="57" t="s">
        <v>901</v>
      </c>
      <c r="F89" s="53"/>
      <c r="G89" s="59"/>
      <c r="H89" s="59"/>
      <c r="I89" s="54"/>
      <c r="J89" s="53"/>
    </row>
    <row r="90" spans="1:10" s="3" customFormat="1" ht="23.25">
      <c r="A90" s="53"/>
      <c r="B90" s="53"/>
      <c r="C90" s="53" t="s">
        <v>920</v>
      </c>
      <c r="D90" s="53"/>
      <c r="E90" s="53"/>
      <c r="F90" s="53"/>
      <c r="G90" s="53"/>
      <c r="H90" s="54" t="s">
        <v>806</v>
      </c>
      <c r="I90" s="54">
        <v>34000</v>
      </c>
      <c r="J90" s="53" t="s">
        <v>146</v>
      </c>
    </row>
    <row r="91" spans="1:10" s="3" customFormat="1" ht="23.25">
      <c r="A91" s="53" t="s">
        <v>1056</v>
      </c>
      <c r="B91" s="53"/>
      <c r="C91" s="53"/>
      <c r="D91" s="53"/>
      <c r="E91" s="53"/>
      <c r="F91" s="53"/>
      <c r="G91" s="53"/>
      <c r="H91" s="59" t="s">
        <v>699</v>
      </c>
      <c r="I91" s="54"/>
      <c r="J91" s="53"/>
    </row>
    <row r="92" spans="1:10" s="3" customFormat="1" ht="23.25">
      <c r="A92" s="57" t="s">
        <v>819</v>
      </c>
      <c r="B92" s="53"/>
      <c r="C92" s="53"/>
      <c r="D92" s="53"/>
      <c r="E92" s="57"/>
      <c r="F92" s="57" t="s">
        <v>900</v>
      </c>
      <c r="G92" s="59"/>
      <c r="H92" s="59"/>
      <c r="I92" s="54"/>
      <c r="J92" s="53"/>
    </row>
    <row r="93" spans="1:10" s="3" customFormat="1" ht="23.25">
      <c r="A93" s="57" t="s">
        <v>901</v>
      </c>
      <c r="B93" s="53"/>
      <c r="C93" s="53"/>
      <c r="D93" s="53"/>
      <c r="E93" s="53"/>
      <c r="F93" s="53"/>
      <c r="G93" s="54"/>
      <c r="H93" s="53"/>
      <c r="I93" s="54"/>
      <c r="J93" s="53"/>
    </row>
    <row r="94" spans="1:10" s="3" customFormat="1" ht="23.25">
      <c r="A94" s="53"/>
      <c r="B94" s="53"/>
      <c r="C94" s="53" t="s">
        <v>921</v>
      </c>
      <c r="D94" s="53"/>
      <c r="E94" s="53"/>
      <c r="F94" s="53"/>
      <c r="G94" s="53"/>
      <c r="H94" s="54" t="s">
        <v>806</v>
      </c>
      <c r="I94" s="54">
        <v>5000</v>
      </c>
      <c r="J94" s="53" t="s">
        <v>146</v>
      </c>
    </row>
    <row r="95" spans="1:10" s="3" customFormat="1" ht="23.25">
      <c r="A95" s="53" t="s">
        <v>1057</v>
      </c>
      <c r="B95" s="53"/>
      <c r="C95" s="53"/>
      <c r="D95" s="53"/>
      <c r="E95" s="53"/>
      <c r="F95" s="53"/>
      <c r="G95" s="53"/>
      <c r="H95" s="59" t="s">
        <v>699</v>
      </c>
      <c r="I95" s="53"/>
      <c r="J95" s="53"/>
    </row>
    <row r="96" spans="1:10" s="3" customFormat="1" ht="23.25">
      <c r="A96" s="57" t="s">
        <v>819</v>
      </c>
      <c r="B96" s="53"/>
      <c r="C96" s="53"/>
      <c r="D96" s="53"/>
      <c r="E96" s="57"/>
      <c r="F96" s="57" t="s">
        <v>815</v>
      </c>
      <c r="G96" s="59"/>
      <c r="H96" s="59"/>
      <c r="I96" s="54"/>
      <c r="J96" s="53"/>
    </row>
    <row r="97" spans="1:10" s="18" customFormat="1" ht="22.5">
      <c r="A97" s="57" t="s">
        <v>818</v>
      </c>
      <c r="B97" s="57"/>
      <c r="C97" s="57"/>
      <c r="D97" s="57"/>
      <c r="E97" s="57"/>
      <c r="F97" s="57"/>
      <c r="G97" s="59"/>
      <c r="H97" s="59"/>
      <c r="I97" s="59"/>
      <c r="J97" s="57"/>
    </row>
    <row r="98" spans="1:10" s="18" customFormat="1" ht="23.25">
      <c r="A98" s="57"/>
      <c r="B98" s="57"/>
      <c r="C98" s="53" t="s">
        <v>922</v>
      </c>
      <c r="D98" s="57"/>
      <c r="E98" s="57"/>
      <c r="F98" s="57"/>
      <c r="G98" s="57"/>
      <c r="H98" s="54" t="s">
        <v>806</v>
      </c>
      <c r="I98" s="54">
        <v>10000</v>
      </c>
      <c r="J98" s="53" t="s">
        <v>146</v>
      </c>
    </row>
    <row r="99" spans="1:10" s="18" customFormat="1" ht="23.25">
      <c r="A99" s="53" t="s">
        <v>661</v>
      </c>
      <c r="B99" s="57"/>
      <c r="C99" s="57"/>
      <c r="D99" s="57"/>
      <c r="E99" s="57"/>
      <c r="F99" s="57"/>
      <c r="G99" s="59" t="s">
        <v>699</v>
      </c>
      <c r="H99" s="59"/>
      <c r="I99" s="59"/>
      <c r="J99" s="57"/>
    </row>
    <row r="100" spans="1:10" s="18" customFormat="1" ht="22.5">
      <c r="A100" s="57" t="s">
        <v>819</v>
      </c>
      <c r="B100" s="57"/>
      <c r="C100" s="57"/>
      <c r="D100" s="57"/>
      <c r="E100" s="57"/>
      <c r="F100" s="57" t="s">
        <v>815</v>
      </c>
      <c r="G100" s="57"/>
      <c r="H100" s="59"/>
      <c r="I100" s="59"/>
      <c r="J100" s="57"/>
    </row>
    <row r="101" spans="1:10" s="18" customFormat="1" ht="22.5">
      <c r="A101" s="57" t="s">
        <v>818</v>
      </c>
      <c r="B101" s="57"/>
      <c r="C101" s="57"/>
      <c r="D101" s="57"/>
      <c r="E101" s="57"/>
      <c r="F101" s="57"/>
      <c r="G101" s="59"/>
      <c r="H101" s="59"/>
      <c r="I101" s="59"/>
      <c r="J101" s="57"/>
    </row>
    <row r="102" spans="1:10" s="18" customFormat="1" ht="23.25">
      <c r="A102" s="57"/>
      <c r="B102" s="57"/>
      <c r="C102" s="53" t="s">
        <v>923</v>
      </c>
      <c r="D102" s="57"/>
      <c r="E102" s="57"/>
      <c r="F102" s="57"/>
      <c r="G102" s="57"/>
      <c r="H102" s="54" t="s">
        <v>806</v>
      </c>
      <c r="I102" s="54">
        <v>10000</v>
      </c>
      <c r="J102" s="53" t="s">
        <v>146</v>
      </c>
    </row>
    <row r="103" spans="1:10" s="18" customFormat="1" ht="23.25">
      <c r="A103" s="53" t="s">
        <v>434</v>
      </c>
      <c r="B103" s="57"/>
      <c r="C103" s="57"/>
      <c r="D103" s="57"/>
      <c r="E103" s="57"/>
      <c r="F103" s="57"/>
      <c r="G103" s="59" t="s">
        <v>699</v>
      </c>
      <c r="H103" s="59"/>
      <c r="I103" s="59"/>
      <c r="J103" s="57"/>
    </row>
    <row r="104" spans="1:10" s="18" customFormat="1" ht="22.5">
      <c r="A104" s="57" t="s">
        <v>819</v>
      </c>
      <c r="B104" s="57"/>
      <c r="C104" s="57"/>
      <c r="D104" s="57"/>
      <c r="E104" s="57"/>
      <c r="F104" s="57" t="s">
        <v>815</v>
      </c>
      <c r="G104" s="57"/>
      <c r="H104" s="59"/>
      <c r="I104" s="59"/>
      <c r="J104" s="57"/>
    </row>
    <row r="105" spans="1:10" s="18" customFormat="1" ht="22.5">
      <c r="A105" s="57" t="s">
        <v>818</v>
      </c>
      <c r="B105" s="57"/>
      <c r="C105" s="57"/>
      <c r="D105" s="57"/>
      <c r="E105" s="57"/>
      <c r="F105" s="57"/>
      <c r="G105" s="59"/>
      <c r="H105" s="59"/>
      <c r="I105" s="59"/>
      <c r="J105" s="57"/>
    </row>
    <row r="106" spans="1:10" s="18" customFormat="1" ht="23.25">
      <c r="A106" s="57"/>
      <c r="B106" s="57"/>
      <c r="C106" s="53" t="s">
        <v>924</v>
      </c>
      <c r="D106" s="57"/>
      <c r="E106" s="57"/>
      <c r="F106" s="57"/>
      <c r="G106" s="57"/>
      <c r="H106" s="54" t="s">
        <v>806</v>
      </c>
      <c r="I106" s="54">
        <v>150000</v>
      </c>
      <c r="J106" s="53" t="s">
        <v>146</v>
      </c>
    </row>
    <row r="107" spans="1:10" s="18" customFormat="1" ht="23.25">
      <c r="A107" s="53" t="s">
        <v>663</v>
      </c>
      <c r="B107" s="57"/>
      <c r="C107" s="57"/>
      <c r="D107" s="57"/>
      <c r="E107" s="57"/>
      <c r="F107" s="57"/>
      <c r="G107" s="59" t="s">
        <v>699</v>
      </c>
      <c r="H107" s="59"/>
      <c r="I107" s="59"/>
      <c r="J107" s="57"/>
    </row>
    <row r="108" spans="1:10" s="18" customFormat="1" ht="22.5">
      <c r="A108" s="57" t="s">
        <v>819</v>
      </c>
      <c r="B108" s="57"/>
      <c r="C108" s="57"/>
      <c r="D108" s="57"/>
      <c r="E108" s="57"/>
      <c r="F108" s="57" t="s">
        <v>815</v>
      </c>
      <c r="G108" s="59"/>
      <c r="H108" s="59"/>
      <c r="I108" s="59"/>
      <c r="J108" s="57"/>
    </row>
    <row r="109" spans="1:10" s="18" customFormat="1" ht="22.5">
      <c r="A109" s="57" t="s">
        <v>818</v>
      </c>
      <c r="B109" s="57"/>
      <c r="C109" s="57"/>
      <c r="D109" s="57"/>
      <c r="E109" s="57"/>
      <c r="F109" s="57"/>
      <c r="G109" s="59"/>
      <c r="H109" s="59"/>
      <c r="I109" s="59"/>
      <c r="J109" s="57"/>
    </row>
    <row r="110" spans="1:10" s="18" customFormat="1" ht="22.5">
      <c r="A110" s="57"/>
      <c r="B110" s="57"/>
      <c r="C110" s="57"/>
      <c r="D110" s="57"/>
      <c r="E110" s="57"/>
      <c r="F110" s="57"/>
      <c r="G110" s="59"/>
      <c r="H110" s="59"/>
      <c r="I110" s="59"/>
      <c r="J110" s="57"/>
    </row>
    <row r="111" spans="1:10" s="18" customFormat="1" ht="22.5">
      <c r="A111" s="57"/>
      <c r="B111" s="57"/>
      <c r="C111" s="57"/>
      <c r="D111" s="57"/>
      <c r="E111" s="57"/>
      <c r="F111" s="57"/>
      <c r="G111" s="59"/>
      <c r="H111" s="59"/>
      <c r="I111" s="59"/>
      <c r="J111" s="57"/>
    </row>
    <row r="112" spans="1:10" s="18" customFormat="1" ht="23.25">
      <c r="A112" s="259" t="s">
        <v>411</v>
      </c>
      <c r="B112" s="259"/>
      <c r="C112" s="259"/>
      <c r="D112" s="259"/>
      <c r="E112" s="259"/>
      <c r="F112" s="259"/>
      <c r="G112" s="259"/>
      <c r="H112" s="259"/>
      <c r="I112" s="259"/>
      <c r="J112" s="259"/>
    </row>
    <row r="113" spans="1:10" s="18" customFormat="1" ht="23.25">
      <c r="A113" s="57"/>
      <c r="B113" s="57"/>
      <c r="C113" s="53" t="s">
        <v>925</v>
      </c>
      <c r="D113" s="57"/>
      <c r="E113" s="57"/>
      <c r="F113" s="57"/>
      <c r="G113" s="57"/>
      <c r="H113" s="54" t="s">
        <v>806</v>
      </c>
      <c r="I113" s="54">
        <v>10000</v>
      </c>
      <c r="J113" s="53" t="s">
        <v>146</v>
      </c>
    </row>
    <row r="114" spans="1:10" s="18" customFormat="1" ht="23.25">
      <c r="A114" s="53" t="s">
        <v>662</v>
      </c>
      <c r="B114" s="57"/>
      <c r="C114" s="57"/>
      <c r="D114" s="57"/>
      <c r="E114" s="57"/>
      <c r="F114" s="57"/>
      <c r="G114" s="59" t="s">
        <v>699</v>
      </c>
      <c r="H114" s="59"/>
      <c r="I114" s="59"/>
      <c r="J114" s="57"/>
    </row>
    <row r="115" spans="1:10" s="18" customFormat="1" ht="22.5">
      <c r="A115" s="57" t="s">
        <v>819</v>
      </c>
      <c r="B115" s="57"/>
      <c r="C115" s="57"/>
      <c r="D115" s="57"/>
      <c r="E115" s="57"/>
      <c r="F115" s="57" t="s">
        <v>815</v>
      </c>
      <c r="G115" s="57"/>
      <c r="H115" s="59"/>
      <c r="I115" s="59"/>
      <c r="J115" s="57"/>
    </row>
    <row r="116" spans="1:10" s="18" customFormat="1" ht="22.5">
      <c r="A116" s="57" t="s">
        <v>818</v>
      </c>
      <c r="B116" s="57"/>
      <c r="C116" s="57"/>
      <c r="D116" s="57"/>
      <c r="E116" s="57"/>
      <c r="F116" s="57"/>
      <c r="G116" s="59"/>
      <c r="H116" s="59"/>
      <c r="I116" s="59"/>
      <c r="J116" s="57"/>
    </row>
    <row r="117" spans="1:10" s="3" customFormat="1" ht="23.25">
      <c r="A117" s="53"/>
      <c r="B117" s="53"/>
      <c r="C117" s="53" t="s">
        <v>926</v>
      </c>
      <c r="D117" s="53"/>
      <c r="E117" s="53"/>
      <c r="F117" s="53"/>
      <c r="G117" s="53"/>
      <c r="H117" s="54" t="s">
        <v>806</v>
      </c>
      <c r="I117" s="54">
        <v>120000</v>
      </c>
      <c r="J117" s="53" t="s">
        <v>146</v>
      </c>
    </row>
    <row r="118" spans="1:10" s="3" customFormat="1" ht="23.25">
      <c r="A118" s="53" t="s">
        <v>49</v>
      </c>
      <c r="B118" s="53"/>
      <c r="C118" s="53"/>
      <c r="D118" s="53"/>
      <c r="E118" s="53"/>
      <c r="F118" s="53"/>
      <c r="G118" s="54"/>
      <c r="H118" s="59" t="s">
        <v>699</v>
      </c>
      <c r="I118" s="54"/>
      <c r="J118" s="53"/>
    </row>
    <row r="119" spans="1:10" s="3" customFormat="1" ht="23.25">
      <c r="A119" s="57" t="s">
        <v>819</v>
      </c>
      <c r="B119" s="53"/>
      <c r="C119" s="53"/>
      <c r="D119" s="53"/>
      <c r="E119" s="57"/>
      <c r="F119" s="57" t="s">
        <v>815</v>
      </c>
      <c r="G119" s="59"/>
      <c r="H119" s="59"/>
      <c r="I119" s="54"/>
      <c r="J119" s="53"/>
    </row>
    <row r="120" spans="1:10" s="18" customFormat="1" ht="22.5">
      <c r="A120" s="57" t="s">
        <v>818</v>
      </c>
      <c r="B120" s="57"/>
      <c r="C120" s="57"/>
      <c r="D120" s="57"/>
      <c r="E120" s="57"/>
      <c r="F120" s="57"/>
      <c r="G120" s="59"/>
      <c r="H120" s="59"/>
      <c r="I120" s="59"/>
      <c r="J120" s="57"/>
    </row>
    <row r="121" spans="1:10" s="3" customFormat="1" ht="23.25">
      <c r="A121" s="53"/>
      <c r="B121" s="53"/>
      <c r="C121" s="53" t="s">
        <v>927</v>
      </c>
      <c r="D121" s="53"/>
      <c r="E121" s="53"/>
      <c r="F121" s="53"/>
      <c r="G121" s="53"/>
      <c r="H121" s="54" t="s">
        <v>806</v>
      </c>
      <c r="I121" s="54">
        <v>60000</v>
      </c>
      <c r="J121" s="53" t="s">
        <v>146</v>
      </c>
    </row>
    <row r="122" spans="1:10" s="3" customFormat="1" ht="23.25">
      <c r="A122" s="53" t="s">
        <v>992</v>
      </c>
      <c r="B122" s="53"/>
      <c r="C122" s="53"/>
      <c r="D122" s="53"/>
      <c r="E122" s="53"/>
      <c r="F122" s="53"/>
      <c r="G122" s="59" t="s">
        <v>956</v>
      </c>
      <c r="H122" s="54"/>
      <c r="I122" s="54"/>
      <c r="J122" s="53"/>
    </row>
    <row r="123" spans="1:10" s="3" customFormat="1" ht="23.25">
      <c r="A123" s="53" t="s">
        <v>819</v>
      </c>
      <c r="B123" s="53"/>
      <c r="C123" s="53"/>
      <c r="D123" s="53"/>
      <c r="E123" s="53"/>
      <c r="F123" s="53" t="s">
        <v>815</v>
      </c>
      <c r="G123" s="54"/>
      <c r="H123" s="54"/>
      <c r="I123" s="54"/>
      <c r="J123" s="53"/>
    </row>
    <row r="124" spans="1:10" s="3" customFormat="1" ht="23.25">
      <c r="A124" s="53" t="s">
        <v>818</v>
      </c>
      <c r="B124" s="53"/>
      <c r="C124" s="53"/>
      <c r="D124" s="53"/>
      <c r="E124" s="53"/>
      <c r="F124" s="53"/>
      <c r="G124" s="54"/>
      <c r="H124" s="54"/>
      <c r="I124" s="54"/>
      <c r="J124" s="53"/>
    </row>
    <row r="125" spans="1:10" s="3" customFormat="1" ht="23.25">
      <c r="A125" s="53"/>
      <c r="B125" s="53"/>
      <c r="C125" s="53" t="s">
        <v>447</v>
      </c>
      <c r="D125" s="53"/>
      <c r="E125" s="53"/>
      <c r="F125" s="53"/>
      <c r="G125" s="53"/>
      <c r="H125" s="53" t="s">
        <v>353</v>
      </c>
      <c r="I125" s="54">
        <v>200000</v>
      </c>
      <c r="J125" s="54" t="s">
        <v>364</v>
      </c>
    </row>
    <row r="126" spans="1:10" s="3" customFormat="1" ht="23.25">
      <c r="A126" s="53" t="s">
        <v>864</v>
      </c>
      <c r="B126" s="53"/>
      <c r="C126" s="53"/>
      <c r="D126" s="53"/>
      <c r="E126" s="53"/>
      <c r="F126" s="57"/>
      <c r="G126" s="53"/>
      <c r="H126" s="59" t="s">
        <v>699</v>
      </c>
      <c r="I126" s="59"/>
      <c r="J126" s="57"/>
    </row>
    <row r="127" spans="1:10" s="3" customFormat="1" ht="23.25">
      <c r="A127" s="57" t="s">
        <v>585</v>
      </c>
      <c r="B127" s="53"/>
      <c r="C127" s="53"/>
      <c r="D127" s="53"/>
      <c r="E127" s="57" t="s">
        <v>815</v>
      </c>
      <c r="F127" s="57"/>
      <c r="G127" s="53"/>
      <c r="H127" s="57"/>
      <c r="I127" s="59"/>
      <c r="J127" s="57"/>
    </row>
    <row r="128" spans="1:10" s="18" customFormat="1" ht="22.5">
      <c r="A128" s="57" t="s">
        <v>820</v>
      </c>
      <c r="B128" s="57"/>
      <c r="C128" s="57"/>
      <c r="D128" s="57"/>
      <c r="E128" s="57"/>
      <c r="F128" s="57"/>
      <c r="G128" s="59"/>
      <c r="H128" s="59"/>
      <c r="I128" s="59"/>
      <c r="J128" s="57"/>
    </row>
    <row r="129" spans="1:10" s="3" customFormat="1" ht="23.25">
      <c r="A129" s="53"/>
      <c r="B129" s="53"/>
      <c r="C129" s="53" t="s">
        <v>448</v>
      </c>
      <c r="D129" s="53"/>
      <c r="E129" s="53"/>
      <c r="F129" s="53"/>
      <c r="G129" s="53"/>
      <c r="H129" s="53" t="s">
        <v>353</v>
      </c>
      <c r="I129" s="54">
        <v>50000</v>
      </c>
      <c r="J129" s="54" t="s">
        <v>608</v>
      </c>
    </row>
    <row r="130" spans="1:10" s="3" customFormat="1" ht="23.25">
      <c r="A130" s="53" t="s">
        <v>865</v>
      </c>
      <c r="B130" s="53"/>
      <c r="C130" s="53"/>
      <c r="D130" s="53"/>
      <c r="E130" s="53"/>
      <c r="F130" s="57"/>
      <c r="G130" s="53"/>
      <c r="H130" s="59" t="s">
        <v>699</v>
      </c>
      <c r="I130" s="59"/>
      <c r="J130" s="53"/>
    </row>
    <row r="131" spans="1:10" s="3" customFormat="1" ht="23.25">
      <c r="A131" s="57" t="s">
        <v>585</v>
      </c>
      <c r="B131" s="53"/>
      <c r="C131" s="53"/>
      <c r="D131" s="53"/>
      <c r="E131" s="57" t="s">
        <v>815</v>
      </c>
      <c r="F131" s="57"/>
      <c r="G131" s="53"/>
      <c r="H131" s="57"/>
      <c r="I131" s="59"/>
      <c r="J131" s="53"/>
    </row>
    <row r="132" spans="1:10" s="18" customFormat="1" ht="22.5">
      <c r="A132" s="57" t="s">
        <v>820</v>
      </c>
      <c r="B132" s="57"/>
      <c r="C132" s="57"/>
      <c r="D132" s="57"/>
      <c r="E132" s="57"/>
      <c r="F132" s="57"/>
      <c r="G132" s="59"/>
      <c r="H132" s="59"/>
      <c r="I132" s="59"/>
      <c r="J132" s="57"/>
    </row>
    <row r="133" spans="1:10" s="3" customFormat="1" ht="23.25">
      <c r="A133" s="53"/>
      <c r="B133" s="53"/>
      <c r="C133" s="53" t="s">
        <v>449</v>
      </c>
      <c r="D133" s="53"/>
      <c r="E133" s="53"/>
      <c r="F133" s="53"/>
      <c r="G133" s="53"/>
      <c r="H133" s="54" t="s">
        <v>806</v>
      </c>
      <c r="I133" s="54">
        <v>50000</v>
      </c>
      <c r="J133" s="53" t="s">
        <v>146</v>
      </c>
    </row>
    <row r="134" spans="1:10" s="3" customFormat="1" ht="23.25">
      <c r="A134" s="53" t="s">
        <v>993</v>
      </c>
      <c r="B134" s="53"/>
      <c r="C134" s="53"/>
      <c r="D134" s="53"/>
      <c r="E134" s="53"/>
      <c r="F134" s="53"/>
      <c r="G134" s="59" t="s">
        <v>699</v>
      </c>
      <c r="H134" s="54"/>
      <c r="I134" s="54"/>
      <c r="J134" s="53"/>
    </row>
    <row r="135" spans="1:10" s="3" customFormat="1" ht="23.25">
      <c r="A135" s="59" t="s">
        <v>899</v>
      </c>
      <c r="B135" s="53"/>
      <c r="C135" s="53"/>
      <c r="D135" s="59"/>
      <c r="E135" s="53"/>
      <c r="F135" s="57" t="s">
        <v>1024</v>
      </c>
      <c r="G135" s="53"/>
      <c r="H135" s="54"/>
      <c r="I135" s="53"/>
      <c r="J135" s="53"/>
    </row>
    <row r="136" spans="1:10" s="3" customFormat="1" ht="23.25">
      <c r="A136" s="57" t="s">
        <v>1025</v>
      </c>
      <c r="B136" s="53"/>
      <c r="C136" s="53"/>
      <c r="D136" s="53"/>
      <c r="E136" s="53"/>
      <c r="F136" s="53"/>
      <c r="G136" s="54"/>
      <c r="H136" s="53"/>
      <c r="I136" s="54"/>
      <c r="J136" s="53"/>
    </row>
    <row r="137" spans="1:10" s="3" customFormat="1" ht="23.25">
      <c r="A137" s="53"/>
      <c r="B137" s="53"/>
      <c r="C137" s="53" t="s">
        <v>930</v>
      </c>
      <c r="D137" s="53"/>
      <c r="E137" s="53"/>
      <c r="F137" s="53"/>
      <c r="G137" s="54"/>
      <c r="H137" s="53" t="s">
        <v>353</v>
      </c>
      <c r="I137" s="54">
        <v>30000</v>
      </c>
      <c r="J137" s="53" t="s">
        <v>364</v>
      </c>
    </row>
    <row r="138" spans="1:10" s="3" customFormat="1" ht="23.25">
      <c r="A138" s="53" t="s">
        <v>866</v>
      </c>
      <c r="B138" s="53"/>
      <c r="C138" s="54"/>
      <c r="D138" s="53"/>
      <c r="E138" s="53"/>
      <c r="F138" s="53"/>
      <c r="G138" s="54"/>
      <c r="H138" s="54"/>
      <c r="I138" s="54"/>
      <c r="J138" s="53"/>
    </row>
    <row r="139" spans="1:10" s="3" customFormat="1" ht="23.25">
      <c r="A139" s="53" t="s">
        <v>867</v>
      </c>
      <c r="B139" s="53"/>
      <c r="C139" s="53"/>
      <c r="D139" s="53"/>
      <c r="E139" s="53"/>
      <c r="F139" s="53"/>
      <c r="G139" s="54"/>
      <c r="H139" s="57" t="s">
        <v>352</v>
      </c>
      <c r="I139" s="54"/>
      <c r="J139" s="53"/>
    </row>
    <row r="140" spans="1:10" s="3" customFormat="1" ht="23.25">
      <c r="A140" s="59" t="s">
        <v>899</v>
      </c>
      <c r="B140" s="53"/>
      <c r="C140" s="53"/>
      <c r="D140" s="53"/>
      <c r="E140" s="53"/>
      <c r="F140" s="57" t="s">
        <v>900</v>
      </c>
      <c r="G140" s="54"/>
      <c r="H140" s="57" t="s">
        <v>900</v>
      </c>
      <c r="I140" s="54"/>
      <c r="J140" s="53"/>
    </row>
    <row r="141" spans="1:10" s="3" customFormat="1" ht="23.25">
      <c r="A141" s="57" t="s">
        <v>1026</v>
      </c>
      <c r="B141" s="53"/>
      <c r="C141" s="54"/>
      <c r="D141" s="53"/>
      <c r="E141" s="57"/>
      <c r="F141" s="53"/>
      <c r="G141" s="54"/>
      <c r="H141" s="54"/>
      <c r="I141" s="54"/>
      <c r="J141" s="53"/>
    </row>
    <row r="142" spans="1:10" s="3" customFormat="1" ht="23.25">
      <c r="A142" s="57"/>
      <c r="B142" s="53"/>
      <c r="C142" s="54"/>
      <c r="D142" s="53"/>
      <c r="E142" s="57"/>
      <c r="F142" s="53"/>
      <c r="G142" s="54"/>
      <c r="H142" s="54"/>
      <c r="I142" s="54"/>
      <c r="J142" s="53"/>
    </row>
    <row r="143" spans="1:10" s="3" customFormat="1" ht="23.25">
      <c r="A143" s="57"/>
      <c r="B143" s="53"/>
      <c r="C143" s="54"/>
      <c r="D143" s="53"/>
      <c r="E143" s="57"/>
      <c r="F143" s="53"/>
      <c r="G143" s="54"/>
      <c r="H143" s="54"/>
      <c r="I143" s="54"/>
      <c r="J143" s="53"/>
    </row>
    <row r="144" spans="1:10" s="3" customFormat="1" ht="23.25">
      <c r="A144" s="57"/>
      <c r="B144" s="53"/>
      <c r="C144" s="54"/>
      <c r="D144" s="53"/>
      <c r="E144" s="57"/>
      <c r="F144" s="53"/>
      <c r="G144" s="54"/>
      <c r="H144" s="54"/>
      <c r="I144" s="54"/>
      <c r="J144" s="53"/>
    </row>
    <row r="145" spans="1:10" s="3" customFormat="1" ht="23.25">
      <c r="A145" s="57"/>
      <c r="B145" s="53"/>
      <c r="C145" s="54"/>
      <c r="D145" s="53"/>
      <c r="E145" s="57"/>
      <c r="F145" s="53"/>
      <c r="G145" s="54"/>
      <c r="H145" s="54"/>
      <c r="I145" s="54"/>
      <c r="J145" s="53"/>
    </row>
    <row r="146" spans="1:10" s="3" customFormat="1" ht="23.25">
      <c r="A146" s="259" t="s">
        <v>412</v>
      </c>
      <c r="B146" s="259"/>
      <c r="C146" s="259"/>
      <c r="D146" s="259"/>
      <c r="E146" s="259"/>
      <c r="F146" s="259"/>
      <c r="G146" s="259"/>
      <c r="H146" s="259"/>
      <c r="I146" s="259"/>
      <c r="J146" s="259"/>
    </row>
    <row r="147" spans="1:10" s="16" customFormat="1" ht="23.25">
      <c r="A147" s="53"/>
      <c r="B147" s="53"/>
      <c r="C147" s="55" t="s">
        <v>431</v>
      </c>
      <c r="D147" s="53"/>
      <c r="E147" s="53"/>
      <c r="F147" s="53"/>
      <c r="G147" s="54"/>
      <c r="H147" s="54"/>
      <c r="I147" s="68"/>
      <c r="J147" s="43"/>
    </row>
    <row r="148" spans="1:10" s="16" customFormat="1" ht="23.25">
      <c r="A148" s="53" t="s">
        <v>353</v>
      </c>
      <c r="B148" s="53"/>
      <c r="C148" s="54">
        <f>I149+I152</f>
        <v>120000</v>
      </c>
      <c r="D148" s="53" t="s">
        <v>146</v>
      </c>
      <c r="E148" s="43"/>
      <c r="F148" s="53"/>
      <c r="G148" s="54"/>
      <c r="H148" s="54"/>
      <c r="I148" s="68"/>
      <c r="J148" s="54"/>
    </row>
    <row r="149" spans="1:10" s="16" customFormat="1" ht="23.25">
      <c r="A149" s="53"/>
      <c r="B149" s="53"/>
      <c r="C149" s="53" t="s">
        <v>664</v>
      </c>
      <c r="D149" s="53"/>
      <c r="E149" s="53"/>
      <c r="F149" s="53"/>
      <c r="G149" s="43"/>
      <c r="H149" s="53" t="s">
        <v>705</v>
      </c>
      <c r="I149" s="54">
        <v>20000</v>
      </c>
      <c r="J149" s="53" t="s">
        <v>146</v>
      </c>
    </row>
    <row r="150" spans="1:10" s="16" customFormat="1" ht="23.25">
      <c r="A150" s="57" t="s">
        <v>250</v>
      </c>
      <c r="B150" s="53"/>
      <c r="C150" s="54"/>
      <c r="D150" s="59" t="s">
        <v>899</v>
      </c>
      <c r="E150" s="53"/>
      <c r="F150" s="53"/>
      <c r="G150" s="43"/>
      <c r="H150" s="57" t="s">
        <v>900</v>
      </c>
      <c r="I150" s="68"/>
      <c r="J150" s="53"/>
    </row>
    <row r="151" spans="1:10" s="16" customFormat="1" ht="23.25">
      <c r="A151" s="57" t="s">
        <v>1026</v>
      </c>
      <c r="B151" s="53"/>
      <c r="C151" s="54"/>
      <c r="D151" s="53"/>
      <c r="E151" s="53"/>
      <c r="F151" s="53"/>
      <c r="G151" s="43"/>
      <c r="H151" s="57"/>
      <c r="I151" s="68"/>
      <c r="J151" s="53"/>
    </row>
    <row r="152" spans="1:10" s="3" customFormat="1" ht="23.25">
      <c r="A152" s="53"/>
      <c r="B152" s="53"/>
      <c r="C152" s="53" t="s">
        <v>907</v>
      </c>
      <c r="D152" s="53"/>
      <c r="E152" s="53"/>
      <c r="F152" s="53"/>
      <c r="G152" s="53"/>
      <c r="H152" s="53" t="s">
        <v>705</v>
      </c>
      <c r="I152" s="54">
        <v>100000</v>
      </c>
      <c r="J152" s="53" t="s">
        <v>146</v>
      </c>
    </row>
    <row r="153" spans="1:10" s="18" customFormat="1" ht="22.5">
      <c r="A153" s="57" t="s">
        <v>906</v>
      </c>
      <c r="B153" s="57"/>
      <c r="C153" s="57"/>
      <c r="D153" s="59" t="s">
        <v>899</v>
      </c>
      <c r="E153" s="57"/>
      <c r="F153" s="57"/>
      <c r="G153" s="57"/>
      <c r="H153" s="57" t="s">
        <v>900</v>
      </c>
      <c r="I153" s="57"/>
      <c r="J153" s="57"/>
    </row>
    <row r="154" spans="1:10" s="18" customFormat="1" ht="22.5">
      <c r="A154" s="57" t="s">
        <v>901</v>
      </c>
      <c r="B154" s="57"/>
      <c r="C154" s="57"/>
      <c r="D154" s="59"/>
      <c r="E154" s="57"/>
      <c r="F154" s="57"/>
      <c r="G154" s="57"/>
      <c r="H154" s="57"/>
      <c r="I154" s="57"/>
      <c r="J154" s="57"/>
    </row>
    <row r="155" spans="1:10" s="3" customFormat="1" ht="23.25">
      <c r="A155" s="53"/>
      <c r="B155" s="53"/>
      <c r="C155" s="45" t="s">
        <v>376</v>
      </c>
      <c r="D155" s="53"/>
      <c r="E155" s="53"/>
      <c r="F155" s="53"/>
      <c r="G155" s="54"/>
      <c r="H155" s="54"/>
      <c r="I155" s="54"/>
      <c r="J155" s="53"/>
    </row>
    <row r="156" spans="1:10" s="3" customFormat="1" ht="23.25">
      <c r="A156" s="53"/>
      <c r="B156" s="53"/>
      <c r="C156" s="60" t="s">
        <v>432</v>
      </c>
      <c r="D156" s="53"/>
      <c r="E156" s="53"/>
      <c r="F156" s="53"/>
      <c r="G156" s="53"/>
      <c r="H156" s="53" t="s">
        <v>353</v>
      </c>
      <c r="I156" s="54">
        <v>30000</v>
      </c>
      <c r="J156" s="54" t="s">
        <v>364</v>
      </c>
    </row>
    <row r="157" spans="1:10" s="3" customFormat="1" ht="23.25">
      <c r="A157" s="53" t="s">
        <v>868</v>
      </c>
      <c r="B157" s="53"/>
      <c r="C157" s="53"/>
      <c r="D157" s="53"/>
      <c r="E157" s="53"/>
      <c r="F157" s="53"/>
      <c r="G157" s="59"/>
      <c r="H157" s="57" t="s">
        <v>699</v>
      </c>
      <c r="I157" s="59"/>
      <c r="J157" s="53"/>
    </row>
    <row r="158" spans="1:10" s="16" customFormat="1" ht="23.25">
      <c r="A158" s="59" t="s">
        <v>899</v>
      </c>
      <c r="B158" s="53"/>
      <c r="C158" s="53"/>
      <c r="D158" s="43"/>
      <c r="E158" s="43"/>
      <c r="F158" s="43"/>
      <c r="G158" s="57" t="s">
        <v>900</v>
      </c>
      <c r="H158" s="43"/>
      <c r="I158" s="68"/>
      <c r="J158" s="53"/>
    </row>
    <row r="159" spans="1:10" s="16" customFormat="1" ht="23.25">
      <c r="A159" s="57" t="s">
        <v>1026</v>
      </c>
      <c r="B159" s="53"/>
      <c r="C159" s="54"/>
      <c r="D159" s="53"/>
      <c r="E159" s="53"/>
      <c r="F159" s="53"/>
      <c r="G159" s="43"/>
      <c r="H159" s="57"/>
      <c r="I159" s="68"/>
      <c r="J159" s="53"/>
    </row>
    <row r="160" spans="1:10" s="18" customFormat="1" ht="23.25">
      <c r="A160" s="57"/>
      <c r="B160" s="57"/>
      <c r="C160" s="60" t="s">
        <v>433</v>
      </c>
      <c r="D160" s="57"/>
      <c r="E160" s="57"/>
      <c r="F160" s="57"/>
      <c r="G160" s="57"/>
      <c r="H160" s="53" t="s">
        <v>353</v>
      </c>
      <c r="I160" s="54">
        <f>G162+C169+22</f>
        <v>1731350</v>
      </c>
      <c r="J160" s="54" t="s">
        <v>364</v>
      </c>
    </row>
    <row r="161" spans="1:10" s="3" customFormat="1" ht="23.25">
      <c r="A161" s="53"/>
      <c r="B161" s="53"/>
      <c r="C161" s="53" t="s">
        <v>665</v>
      </c>
      <c r="D161" s="53"/>
      <c r="E161" s="53"/>
      <c r="F161" s="53"/>
      <c r="G161" s="54"/>
      <c r="H161" s="54"/>
      <c r="I161" s="54"/>
      <c r="J161" s="53"/>
    </row>
    <row r="162" spans="1:10" s="3" customFormat="1" ht="23.25">
      <c r="A162" s="53" t="s">
        <v>908</v>
      </c>
      <c r="B162" s="53"/>
      <c r="C162" s="53"/>
      <c r="D162" s="53"/>
      <c r="E162" s="53"/>
      <c r="F162" s="53" t="s">
        <v>353</v>
      </c>
      <c r="G162" s="54">
        <f>I163+I164+I165</f>
        <v>1444608</v>
      </c>
      <c r="H162" s="53" t="s">
        <v>146</v>
      </c>
      <c r="I162" s="53"/>
      <c r="J162" s="53"/>
    </row>
    <row r="163" spans="1:10" s="3" customFormat="1" ht="23.25">
      <c r="A163" s="53"/>
      <c r="B163" s="53"/>
      <c r="C163" s="53" t="s">
        <v>41</v>
      </c>
      <c r="D163" s="53"/>
      <c r="E163" s="53"/>
      <c r="F163" s="53"/>
      <c r="G163" s="54"/>
      <c r="H163" s="53" t="s">
        <v>962</v>
      </c>
      <c r="I163" s="54">
        <f>234*264*8</f>
        <v>494208</v>
      </c>
      <c r="J163" s="53" t="s">
        <v>146</v>
      </c>
    </row>
    <row r="164" spans="1:10" s="3" customFormat="1" ht="23.25">
      <c r="A164" s="53"/>
      <c r="B164" s="53"/>
      <c r="C164" s="53" t="s">
        <v>42</v>
      </c>
      <c r="D164" s="53"/>
      <c r="E164" s="53"/>
      <c r="F164" s="53"/>
      <c r="G164" s="53"/>
      <c r="H164" s="53" t="s">
        <v>962</v>
      </c>
      <c r="I164" s="54">
        <f>170*264*8</f>
        <v>359040</v>
      </c>
      <c r="J164" s="53" t="s">
        <v>146</v>
      </c>
    </row>
    <row r="165" spans="1:10" s="3" customFormat="1" ht="23.25">
      <c r="A165" s="53"/>
      <c r="B165" s="53"/>
      <c r="C165" s="53" t="s">
        <v>43</v>
      </c>
      <c r="D165" s="53"/>
      <c r="E165" s="53"/>
      <c r="F165" s="53"/>
      <c r="G165" s="53"/>
      <c r="H165" s="53" t="s">
        <v>962</v>
      </c>
      <c r="I165" s="54">
        <f>280*264*8</f>
        <v>591360</v>
      </c>
      <c r="J165" s="53" t="s">
        <v>146</v>
      </c>
    </row>
    <row r="166" spans="1:10" s="3" customFormat="1" ht="23.25">
      <c r="A166" s="53" t="s">
        <v>902</v>
      </c>
      <c r="B166" s="53"/>
      <c r="C166" s="53"/>
      <c r="D166" s="53"/>
      <c r="E166" s="59" t="s">
        <v>899</v>
      </c>
      <c r="F166" s="53"/>
      <c r="G166" s="54"/>
      <c r="H166" s="54"/>
      <c r="I166" s="53"/>
      <c r="J166" s="53"/>
    </row>
    <row r="167" spans="1:10" s="3" customFormat="1" ht="23.25">
      <c r="A167" s="57" t="s">
        <v>900</v>
      </c>
      <c r="B167" s="53"/>
      <c r="C167" s="53"/>
      <c r="D167" s="53"/>
      <c r="E167" s="57" t="s">
        <v>901</v>
      </c>
      <c r="F167" s="53"/>
      <c r="G167" s="54"/>
      <c r="H167" s="54"/>
      <c r="I167" s="54"/>
      <c r="J167" s="53"/>
    </row>
    <row r="168" spans="1:10" s="3" customFormat="1" ht="23.25">
      <c r="A168" s="53"/>
      <c r="B168" s="53"/>
      <c r="C168" s="53" t="s">
        <v>909</v>
      </c>
      <c r="D168" s="53"/>
      <c r="E168" s="53"/>
      <c r="F168" s="53"/>
      <c r="G168" s="54"/>
      <c r="H168" s="54"/>
      <c r="I168" s="54"/>
      <c r="J168" s="53"/>
    </row>
    <row r="169" spans="1:10" s="3" customFormat="1" ht="23.25">
      <c r="A169" s="53" t="s">
        <v>353</v>
      </c>
      <c r="B169" s="53"/>
      <c r="C169" s="54">
        <f>I171+I172+I173</f>
        <v>286720</v>
      </c>
      <c r="D169" s="53" t="s">
        <v>146</v>
      </c>
      <c r="E169" s="57" t="s">
        <v>902</v>
      </c>
      <c r="F169" s="53"/>
      <c r="G169" s="54"/>
      <c r="H169" s="59" t="s">
        <v>585</v>
      </c>
      <c r="I169" s="54"/>
      <c r="J169" s="53"/>
    </row>
    <row r="170" spans="1:10" s="3" customFormat="1" ht="23.25">
      <c r="A170" s="57" t="s">
        <v>900</v>
      </c>
      <c r="B170" s="53"/>
      <c r="C170" s="53"/>
      <c r="D170" s="53"/>
      <c r="E170" s="57" t="s">
        <v>901</v>
      </c>
      <c r="F170" s="53"/>
      <c r="G170" s="54"/>
      <c r="H170" s="54"/>
      <c r="I170" s="53"/>
      <c r="J170" s="53"/>
    </row>
    <row r="171" spans="1:10" s="3" customFormat="1" ht="23.25">
      <c r="A171" s="57"/>
      <c r="B171" s="53"/>
      <c r="C171" s="53" t="s">
        <v>667</v>
      </c>
      <c r="D171" s="53"/>
      <c r="E171" s="54"/>
      <c r="F171" s="53"/>
      <c r="G171" s="53"/>
      <c r="H171" s="54" t="s">
        <v>626</v>
      </c>
      <c r="I171" s="54">
        <f>40*8*280</f>
        <v>89600</v>
      </c>
      <c r="J171" s="54" t="s">
        <v>146</v>
      </c>
    </row>
    <row r="172" spans="1:10" s="3" customFormat="1" ht="23.25">
      <c r="A172" s="57"/>
      <c r="B172" s="53"/>
      <c r="C172" s="53" t="s">
        <v>44</v>
      </c>
      <c r="D172" s="53"/>
      <c r="E172" s="54"/>
      <c r="F172" s="53"/>
      <c r="G172" s="53"/>
      <c r="H172" s="54" t="s">
        <v>626</v>
      </c>
      <c r="I172" s="54">
        <f>40*8*280</f>
        <v>89600</v>
      </c>
      <c r="J172" s="54" t="s">
        <v>146</v>
      </c>
    </row>
    <row r="173" spans="1:10" s="3" customFormat="1" ht="23.25">
      <c r="A173" s="57"/>
      <c r="B173" s="53"/>
      <c r="C173" s="53" t="s">
        <v>45</v>
      </c>
      <c r="D173" s="53"/>
      <c r="E173" s="54"/>
      <c r="F173" s="53"/>
      <c r="G173" s="53"/>
      <c r="H173" s="54" t="s">
        <v>626</v>
      </c>
      <c r="I173" s="54">
        <f>48*8*280</f>
        <v>107520</v>
      </c>
      <c r="J173" s="54" t="s">
        <v>146</v>
      </c>
    </row>
    <row r="174" spans="1:10" s="3" customFormat="1" ht="23.25">
      <c r="A174" s="53"/>
      <c r="B174" s="53"/>
      <c r="C174" s="60" t="s">
        <v>1033</v>
      </c>
      <c r="D174" s="53"/>
      <c r="E174" s="53"/>
      <c r="F174" s="53"/>
      <c r="G174" s="53"/>
      <c r="H174" s="53" t="s">
        <v>353</v>
      </c>
      <c r="I174" s="54">
        <v>90000</v>
      </c>
      <c r="J174" s="54" t="s">
        <v>364</v>
      </c>
    </row>
    <row r="175" spans="1:10" s="3" customFormat="1" ht="23.25">
      <c r="A175" s="53" t="s">
        <v>869</v>
      </c>
      <c r="B175" s="53"/>
      <c r="C175" s="53"/>
      <c r="D175" s="53"/>
      <c r="E175" s="53"/>
      <c r="F175" s="57"/>
      <c r="G175" s="53"/>
      <c r="H175" s="59" t="s">
        <v>699</v>
      </c>
      <c r="I175" s="59"/>
      <c r="J175" s="53"/>
    </row>
    <row r="176" spans="1:10" s="18" customFormat="1" ht="22.5">
      <c r="A176" s="57" t="s">
        <v>819</v>
      </c>
      <c r="B176" s="57"/>
      <c r="C176" s="57"/>
      <c r="D176" s="57"/>
      <c r="E176" s="57"/>
      <c r="F176" s="57" t="s">
        <v>815</v>
      </c>
      <c r="G176" s="57"/>
      <c r="H176" s="59"/>
      <c r="I176" s="59"/>
      <c r="J176" s="57"/>
    </row>
    <row r="177" spans="1:10" s="18" customFormat="1" ht="22.5">
      <c r="A177" s="57" t="s">
        <v>820</v>
      </c>
      <c r="B177" s="57"/>
      <c r="C177" s="57"/>
      <c r="D177" s="57"/>
      <c r="E177" s="57"/>
      <c r="F177" s="57"/>
      <c r="G177" s="59"/>
      <c r="H177" s="59"/>
      <c r="I177" s="59"/>
      <c r="J177" s="57"/>
    </row>
    <row r="178" spans="1:10" s="18" customFormat="1" ht="22.5">
      <c r="A178" s="57"/>
      <c r="B178" s="57"/>
      <c r="C178" s="57"/>
      <c r="D178" s="57"/>
      <c r="E178" s="57"/>
      <c r="F178" s="57"/>
      <c r="G178" s="59"/>
      <c r="H178" s="59"/>
      <c r="I178" s="59"/>
      <c r="J178" s="57"/>
    </row>
    <row r="179" spans="1:10" s="18" customFormat="1" ht="22.5">
      <c r="A179" s="57"/>
      <c r="B179" s="57"/>
      <c r="C179" s="57"/>
      <c r="D179" s="57"/>
      <c r="E179" s="57"/>
      <c r="F179" s="57"/>
      <c r="G179" s="59"/>
      <c r="H179" s="59"/>
      <c r="I179" s="59"/>
      <c r="J179" s="57"/>
    </row>
    <row r="180" spans="1:10" s="18" customFormat="1" ht="22.5">
      <c r="A180" s="57"/>
      <c r="B180" s="57"/>
      <c r="C180" s="57"/>
      <c r="D180" s="57"/>
      <c r="E180" s="57"/>
      <c r="F180" s="57"/>
      <c r="G180" s="59"/>
      <c r="H180" s="59"/>
      <c r="I180" s="59"/>
      <c r="J180" s="57"/>
    </row>
    <row r="181" spans="1:10" s="18" customFormat="1" ht="23.25">
      <c r="A181" s="259" t="s">
        <v>413</v>
      </c>
      <c r="B181" s="259"/>
      <c r="C181" s="259"/>
      <c r="D181" s="259"/>
      <c r="E181" s="259"/>
      <c r="F181" s="259"/>
      <c r="G181" s="259"/>
      <c r="H181" s="259"/>
      <c r="I181" s="259"/>
      <c r="J181" s="259"/>
    </row>
    <row r="182" spans="1:10" s="1" customFormat="1" ht="31.5" customHeight="1">
      <c r="A182" s="45"/>
      <c r="B182" s="45" t="s">
        <v>688</v>
      </c>
      <c r="C182" s="45"/>
      <c r="D182" s="45"/>
      <c r="E182" s="45"/>
      <c r="F182" s="45" t="s">
        <v>353</v>
      </c>
      <c r="G182" s="51">
        <v>0</v>
      </c>
      <c r="H182" s="51" t="s">
        <v>350</v>
      </c>
      <c r="I182" s="51"/>
      <c r="J182" s="45"/>
    </row>
    <row r="183" spans="1:10" s="1" customFormat="1" ht="30.75" customHeight="1">
      <c r="A183" s="45"/>
      <c r="B183" s="45" t="s">
        <v>689</v>
      </c>
      <c r="C183" s="45"/>
      <c r="D183" s="45"/>
      <c r="E183" s="45" t="s">
        <v>382</v>
      </c>
      <c r="F183" s="45"/>
      <c r="G183" s="51">
        <f>I184+I197</f>
        <v>2018400</v>
      </c>
      <c r="H183" s="51" t="s">
        <v>146</v>
      </c>
      <c r="I183" s="51"/>
      <c r="J183" s="45"/>
    </row>
    <row r="184" spans="1:10" s="3" customFormat="1" ht="23.25">
      <c r="A184" s="57"/>
      <c r="B184" s="53"/>
      <c r="C184" s="60" t="s">
        <v>630</v>
      </c>
      <c r="D184" s="53"/>
      <c r="E184" s="54"/>
      <c r="F184" s="53"/>
      <c r="G184" s="53"/>
      <c r="H184" s="53" t="s">
        <v>353</v>
      </c>
      <c r="I184" s="188">
        <f>I185+I189+I193</f>
        <v>1778400</v>
      </c>
      <c r="J184" s="53" t="s">
        <v>146</v>
      </c>
    </row>
    <row r="185" spans="1:10" s="3" customFormat="1" ht="23.25">
      <c r="A185" s="57"/>
      <c r="B185" s="53"/>
      <c r="C185" s="53" t="s">
        <v>988</v>
      </c>
      <c r="D185" s="53"/>
      <c r="E185" s="54"/>
      <c r="F185" s="53"/>
      <c r="G185" s="53"/>
      <c r="H185" s="53" t="s">
        <v>353</v>
      </c>
      <c r="I185" s="54">
        <f>234*13*200</f>
        <v>608400</v>
      </c>
      <c r="J185" s="53" t="s">
        <v>364</v>
      </c>
    </row>
    <row r="186" spans="1:10" s="3" customFormat="1" ht="23.25">
      <c r="A186" s="54" t="s">
        <v>873</v>
      </c>
      <c r="B186" s="53"/>
      <c r="C186" s="53"/>
      <c r="D186" s="53"/>
      <c r="E186" s="53"/>
      <c r="F186" s="53"/>
      <c r="G186" s="54"/>
      <c r="H186" s="53"/>
      <c r="I186" s="54"/>
      <c r="J186" s="53"/>
    </row>
    <row r="187" spans="1:10" s="3" customFormat="1" ht="23.25">
      <c r="A187" s="53" t="s">
        <v>903</v>
      </c>
      <c r="B187" s="53"/>
      <c r="C187" s="53"/>
      <c r="D187" s="57" t="s">
        <v>699</v>
      </c>
      <c r="E187" s="53"/>
      <c r="F187" s="53"/>
      <c r="G187" s="59" t="s">
        <v>899</v>
      </c>
      <c r="H187" s="53"/>
      <c r="I187" s="53"/>
      <c r="J187" s="53"/>
    </row>
    <row r="188" spans="1:10" s="3" customFormat="1" ht="23.25">
      <c r="A188" s="57" t="s">
        <v>900</v>
      </c>
      <c r="B188" s="53"/>
      <c r="C188" s="53"/>
      <c r="D188" s="53"/>
      <c r="E188" s="57" t="s">
        <v>901</v>
      </c>
      <c r="F188" s="53"/>
      <c r="G188" s="54"/>
      <c r="H188" s="53"/>
      <c r="I188" s="54"/>
      <c r="J188" s="53"/>
    </row>
    <row r="189" spans="1:10" s="3" customFormat="1" ht="23.25">
      <c r="A189" s="57"/>
      <c r="B189" s="53"/>
      <c r="C189" s="53" t="s">
        <v>627</v>
      </c>
      <c r="D189" s="53"/>
      <c r="E189" s="54"/>
      <c r="F189" s="53"/>
      <c r="G189" s="53"/>
      <c r="H189" s="53" t="s">
        <v>353</v>
      </c>
      <c r="I189" s="54">
        <f>170*13*200</f>
        <v>442000</v>
      </c>
      <c r="J189" s="53" t="s">
        <v>364</v>
      </c>
    </row>
    <row r="190" spans="1:10" s="3" customFormat="1" ht="23.25">
      <c r="A190" s="54" t="s">
        <v>872</v>
      </c>
      <c r="B190" s="53"/>
      <c r="C190" s="53"/>
      <c r="D190" s="53"/>
      <c r="E190" s="54"/>
      <c r="F190" s="53"/>
      <c r="G190" s="54"/>
      <c r="H190" s="53"/>
      <c r="I190" s="54"/>
      <c r="J190" s="53"/>
    </row>
    <row r="191" spans="1:10" s="3" customFormat="1" ht="23.25">
      <c r="A191" s="53" t="s">
        <v>903</v>
      </c>
      <c r="B191" s="53"/>
      <c r="C191" s="53"/>
      <c r="D191" s="57" t="s">
        <v>699</v>
      </c>
      <c r="E191" s="53"/>
      <c r="F191" s="53"/>
      <c r="G191" s="59" t="s">
        <v>899</v>
      </c>
      <c r="H191" s="53"/>
      <c r="I191" s="53"/>
      <c r="J191" s="53"/>
    </row>
    <row r="192" spans="1:10" s="3" customFormat="1" ht="23.25">
      <c r="A192" s="57" t="s">
        <v>900</v>
      </c>
      <c r="B192" s="53"/>
      <c r="C192" s="53"/>
      <c r="D192" s="53"/>
      <c r="E192" s="57" t="s">
        <v>901</v>
      </c>
      <c r="F192" s="53"/>
      <c r="G192" s="54"/>
      <c r="H192" s="53"/>
      <c r="I192" s="54"/>
      <c r="J192" s="53"/>
    </row>
    <row r="193" spans="1:10" s="3" customFormat="1" ht="23.25">
      <c r="A193" s="57"/>
      <c r="B193" s="53"/>
      <c r="C193" s="53" t="s">
        <v>628</v>
      </c>
      <c r="D193" s="53"/>
      <c r="E193" s="54"/>
      <c r="F193" s="53"/>
      <c r="G193" s="53"/>
      <c r="H193" s="53" t="s">
        <v>353</v>
      </c>
      <c r="I193" s="54">
        <f>280*13*200</f>
        <v>728000</v>
      </c>
      <c r="J193" s="53" t="s">
        <v>364</v>
      </c>
    </row>
    <row r="194" spans="1:10" s="3" customFormat="1" ht="23.25">
      <c r="A194" s="54" t="s">
        <v>871</v>
      </c>
      <c r="B194" s="53"/>
      <c r="C194" s="53"/>
      <c r="D194" s="53"/>
      <c r="E194" s="54"/>
      <c r="F194" s="53"/>
      <c r="G194" s="54"/>
      <c r="H194" s="53"/>
      <c r="I194" s="54"/>
      <c r="J194" s="53"/>
    </row>
    <row r="195" spans="1:10" s="3" customFormat="1" ht="23.25">
      <c r="A195" s="53" t="s">
        <v>903</v>
      </c>
      <c r="B195" s="53"/>
      <c r="C195" s="53"/>
      <c r="D195" s="57" t="s">
        <v>699</v>
      </c>
      <c r="E195" s="53"/>
      <c r="F195" s="53"/>
      <c r="G195" s="59" t="s">
        <v>899</v>
      </c>
      <c r="H195" s="53"/>
      <c r="I195" s="53"/>
      <c r="J195" s="53"/>
    </row>
    <row r="196" spans="1:10" s="3" customFormat="1" ht="23.25">
      <c r="A196" s="57" t="s">
        <v>900</v>
      </c>
      <c r="B196" s="53"/>
      <c r="C196" s="53"/>
      <c r="D196" s="53"/>
      <c r="E196" s="57" t="s">
        <v>901</v>
      </c>
      <c r="F196" s="53"/>
      <c r="G196" s="54"/>
      <c r="H196" s="53"/>
      <c r="I196" s="54"/>
      <c r="J196" s="53"/>
    </row>
    <row r="197" spans="1:10" s="3" customFormat="1" ht="23.25">
      <c r="A197" s="57"/>
      <c r="B197" s="53"/>
      <c r="C197" s="60" t="s">
        <v>629</v>
      </c>
      <c r="D197" s="53"/>
      <c r="E197" s="54"/>
      <c r="F197" s="53"/>
      <c r="G197" s="54"/>
      <c r="H197" s="53" t="s">
        <v>353</v>
      </c>
      <c r="I197" s="188">
        <f>C199+C203+C207+C211+C217+C221</f>
        <v>240000</v>
      </c>
      <c r="J197" s="53" t="s">
        <v>146</v>
      </c>
    </row>
    <row r="198" spans="1:10" s="3" customFormat="1" ht="23.25">
      <c r="A198" s="53"/>
      <c r="B198" s="53"/>
      <c r="C198" s="54" t="s">
        <v>728</v>
      </c>
      <c r="D198" s="53"/>
      <c r="E198" s="54"/>
      <c r="F198" s="53"/>
      <c r="G198" s="54"/>
      <c r="H198" s="53"/>
      <c r="I198" s="53"/>
      <c r="J198" s="54"/>
    </row>
    <row r="199" spans="1:10" s="3" customFormat="1" ht="23.25">
      <c r="A199" s="53" t="s">
        <v>353</v>
      </c>
      <c r="B199" s="53"/>
      <c r="C199" s="54">
        <v>30000</v>
      </c>
      <c r="D199" s="53" t="s">
        <v>729</v>
      </c>
      <c r="E199" s="54"/>
      <c r="F199" s="53"/>
      <c r="G199" s="54"/>
      <c r="H199" s="57" t="s">
        <v>699</v>
      </c>
      <c r="I199" s="57"/>
      <c r="J199" s="57"/>
    </row>
    <row r="200" spans="1:10" s="3" customFormat="1" ht="23.25">
      <c r="A200" s="57" t="s">
        <v>823</v>
      </c>
      <c r="B200" s="53"/>
      <c r="C200" s="54"/>
      <c r="D200" s="53"/>
      <c r="E200" s="53"/>
      <c r="F200" s="57" t="s">
        <v>730</v>
      </c>
      <c r="G200" s="59"/>
      <c r="H200" s="57"/>
      <c r="I200" s="57"/>
      <c r="J200" s="57"/>
    </row>
    <row r="201" spans="1:10" s="3" customFormat="1" ht="23.25">
      <c r="A201" s="57" t="s">
        <v>731</v>
      </c>
      <c r="B201" s="53"/>
      <c r="C201" s="54"/>
      <c r="D201" s="53"/>
      <c r="E201" s="57"/>
      <c r="F201" s="57"/>
      <c r="G201" s="59"/>
      <c r="H201" s="57"/>
      <c r="I201" s="57"/>
      <c r="J201" s="57"/>
    </row>
    <row r="202" spans="1:10" s="3" customFormat="1" ht="23.25">
      <c r="A202" s="53"/>
      <c r="B202" s="53"/>
      <c r="C202" s="54" t="s">
        <v>732</v>
      </c>
      <c r="D202" s="53"/>
      <c r="E202" s="54"/>
      <c r="F202" s="53"/>
      <c r="G202" s="54"/>
      <c r="H202" s="53"/>
      <c r="I202" s="53"/>
      <c r="J202" s="54"/>
    </row>
    <row r="203" spans="1:10" s="3" customFormat="1" ht="23.25">
      <c r="A203" s="53" t="s">
        <v>353</v>
      </c>
      <c r="B203" s="53"/>
      <c r="C203" s="54">
        <v>60000</v>
      </c>
      <c r="D203" s="53" t="s">
        <v>729</v>
      </c>
      <c r="E203" s="54"/>
      <c r="F203" s="53"/>
      <c r="G203" s="54"/>
      <c r="H203" s="57" t="s">
        <v>699</v>
      </c>
      <c r="I203" s="57"/>
      <c r="J203" s="57"/>
    </row>
    <row r="204" spans="1:10" s="3" customFormat="1" ht="23.25">
      <c r="A204" s="57" t="s">
        <v>823</v>
      </c>
      <c r="B204" s="53"/>
      <c r="C204" s="54"/>
      <c r="D204" s="53"/>
      <c r="E204" s="53"/>
      <c r="F204" s="57" t="s">
        <v>730</v>
      </c>
      <c r="G204" s="59"/>
      <c r="H204" s="57"/>
      <c r="I204" s="57"/>
      <c r="J204" s="57"/>
    </row>
    <row r="205" spans="1:10" s="3" customFormat="1" ht="23.25">
      <c r="A205" s="57" t="s">
        <v>731</v>
      </c>
      <c r="B205" s="53"/>
      <c r="C205" s="54"/>
      <c r="D205" s="53"/>
      <c r="E205" s="57"/>
      <c r="F205" s="57"/>
      <c r="G205" s="59"/>
      <c r="H205" s="57"/>
      <c r="I205" s="57"/>
      <c r="J205" s="57"/>
    </row>
    <row r="206" spans="1:10" s="3" customFormat="1" ht="23.25">
      <c r="A206" s="53"/>
      <c r="B206" s="53"/>
      <c r="C206" s="54" t="s">
        <v>733</v>
      </c>
      <c r="D206" s="53"/>
      <c r="E206" s="54"/>
      <c r="F206" s="53"/>
      <c r="G206" s="54"/>
      <c r="H206" s="53"/>
      <c r="I206" s="53"/>
      <c r="J206" s="54"/>
    </row>
    <row r="207" spans="1:10" s="3" customFormat="1" ht="23.25">
      <c r="A207" s="53" t="s">
        <v>353</v>
      </c>
      <c r="B207" s="53"/>
      <c r="C207" s="54">
        <v>30000</v>
      </c>
      <c r="D207" s="53" t="s">
        <v>729</v>
      </c>
      <c r="E207" s="54"/>
      <c r="F207" s="53"/>
      <c r="G207" s="54"/>
      <c r="H207" s="57" t="s">
        <v>699</v>
      </c>
      <c r="I207" s="57"/>
      <c r="J207" s="57"/>
    </row>
    <row r="208" spans="1:10" s="3" customFormat="1" ht="23.25">
      <c r="A208" s="57" t="s">
        <v>823</v>
      </c>
      <c r="B208" s="53"/>
      <c r="C208" s="54"/>
      <c r="D208" s="53"/>
      <c r="E208" s="53"/>
      <c r="F208" s="57" t="s">
        <v>730</v>
      </c>
      <c r="G208" s="59"/>
      <c r="H208" s="57"/>
      <c r="I208" s="57"/>
      <c r="J208" s="57"/>
    </row>
    <row r="209" spans="1:10" s="3" customFormat="1" ht="23.25">
      <c r="A209" s="57" t="s">
        <v>731</v>
      </c>
      <c r="B209" s="53"/>
      <c r="C209" s="54"/>
      <c r="D209" s="53"/>
      <c r="E209" s="57"/>
      <c r="F209" s="57"/>
      <c r="G209" s="59"/>
      <c r="H209" s="57"/>
      <c r="I209" s="57"/>
      <c r="J209" s="57"/>
    </row>
    <row r="210" spans="1:10" s="3" customFormat="1" ht="23.25">
      <c r="A210" s="53"/>
      <c r="B210" s="53"/>
      <c r="C210" s="54" t="s">
        <v>734</v>
      </c>
      <c r="D210" s="53"/>
      <c r="E210" s="54"/>
      <c r="F210" s="53"/>
      <c r="G210" s="54"/>
      <c r="H210" s="53"/>
      <c r="I210" s="53"/>
      <c r="J210" s="54"/>
    </row>
    <row r="211" spans="1:10" s="3" customFormat="1" ht="23.25">
      <c r="A211" s="53" t="s">
        <v>353</v>
      </c>
      <c r="B211" s="53"/>
      <c r="C211" s="54">
        <v>30000</v>
      </c>
      <c r="D211" s="53" t="s">
        <v>729</v>
      </c>
      <c r="E211" s="54"/>
      <c r="F211" s="53"/>
      <c r="G211" s="54"/>
      <c r="H211" s="57" t="s">
        <v>699</v>
      </c>
      <c r="I211" s="57"/>
      <c r="J211" s="57"/>
    </row>
    <row r="212" spans="1:10" s="3" customFormat="1" ht="23.25">
      <c r="A212" s="57" t="s">
        <v>735</v>
      </c>
      <c r="B212" s="53"/>
      <c r="C212" s="54"/>
      <c r="D212" s="53"/>
      <c r="E212" s="57" t="s">
        <v>736</v>
      </c>
      <c r="F212" s="57"/>
      <c r="G212" s="59"/>
      <c r="H212" s="57"/>
      <c r="I212" s="57"/>
      <c r="J212" s="57"/>
    </row>
    <row r="213" spans="1:10" s="3" customFormat="1" ht="23.25">
      <c r="A213" s="57" t="s">
        <v>737</v>
      </c>
      <c r="B213" s="53"/>
      <c r="C213" s="54"/>
      <c r="D213" s="53"/>
      <c r="E213" s="57"/>
      <c r="F213" s="57"/>
      <c r="G213" s="59"/>
      <c r="H213" s="57"/>
      <c r="I213" s="57"/>
      <c r="J213" s="57"/>
    </row>
    <row r="214" spans="1:10" s="3" customFormat="1" ht="23.25">
      <c r="A214" s="57"/>
      <c r="B214" s="53"/>
      <c r="C214" s="54"/>
      <c r="D214" s="53"/>
      <c r="E214" s="57"/>
      <c r="F214" s="57"/>
      <c r="G214" s="59"/>
      <c r="H214" s="57"/>
      <c r="I214" s="57"/>
      <c r="J214" s="57"/>
    </row>
    <row r="215" spans="1:10" s="18" customFormat="1" ht="23.25">
      <c r="A215" s="259" t="s">
        <v>259</v>
      </c>
      <c r="B215" s="259"/>
      <c r="C215" s="259"/>
      <c r="D215" s="259"/>
      <c r="E215" s="259"/>
      <c r="F215" s="259"/>
      <c r="G215" s="259"/>
      <c r="H215" s="259"/>
      <c r="I215" s="259"/>
      <c r="J215" s="259"/>
    </row>
    <row r="216" spans="1:10" s="3" customFormat="1" ht="23.25">
      <c r="A216" s="53"/>
      <c r="B216" s="53"/>
      <c r="C216" s="54" t="s">
        <v>738</v>
      </c>
      <c r="D216" s="53"/>
      <c r="E216" s="54"/>
      <c r="F216" s="53"/>
      <c r="G216" s="54"/>
      <c r="H216" s="53"/>
      <c r="I216" s="53"/>
      <c r="J216" s="54"/>
    </row>
    <row r="217" spans="1:10" s="3" customFormat="1" ht="23.25">
      <c r="A217" s="53" t="s">
        <v>353</v>
      </c>
      <c r="B217" s="53"/>
      <c r="C217" s="54">
        <v>60000</v>
      </c>
      <c r="D217" s="53" t="s">
        <v>729</v>
      </c>
      <c r="E217" s="54"/>
      <c r="F217" s="53"/>
      <c r="G217" s="54"/>
      <c r="H217" s="57" t="s">
        <v>699</v>
      </c>
      <c r="I217" s="57"/>
      <c r="J217" s="57"/>
    </row>
    <row r="218" spans="1:10" s="3" customFormat="1" ht="23.25">
      <c r="A218" s="57" t="s">
        <v>823</v>
      </c>
      <c r="B218" s="53"/>
      <c r="C218" s="54"/>
      <c r="D218" s="53"/>
      <c r="E218" s="53"/>
      <c r="F218" s="57" t="s">
        <v>730</v>
      </c>
      <c r="G218" s="59"/>
      <c r="H218" s="57"/>
      <c r="I218" s="57"/>
      <c r="J218" s="57"/>
    </row>
    <row r="219" spans="1:10" s="3" customFormat="1" ht="23.25">
      <c r="A219" s="57" t="s">
        <v>731</v>
      </c>
      <c r="B219" s="53"/>
      <c r="C219" s="54"/>
      <c r="D219" s="53"/>
      <c r="E219" s="57"/>
      <c r="F219" s="57"/>
      <c r="G219" s="59"/>
      <c r="H219" s="57"/>
      <c r="I219" s="57"/>
      <c r="J219" s="57"/>
    </row>
    <row r="220" spans="1:10" s="3" customFormat="1" ht="23.25">
      <c r="A220" s="53"/>
      <c r="B220" s="53"/>
      <c r="C220" s="54" t="s">
        <v>739</v>
      </c>
      <c r="D220" s="53"/>
      <c r="E220" s="54"/>
      <c r="F220" s="53"/>
      <c r="G220" s="54"/>
      <c r="H220" s="53"/>
      <c r="I220" s="53"/>
      <c r="J220" s="54"/>
    </row>
    <row r="221" spans="1:10" s="3" customFormat="1" ht="23.25">
      <c r="A221" s="53" t="s">
        <v>353</v>
      </c>
      <c r="B221" s="53"/>
      <c r="C221" s="54">
        <v>30000</v>
      </c>
      <c r="D221" s="53" t="s">
        <v>729</v>
      </c>
      <c r="E221" s="54"/>
      <c r="F221" s="53"/>
      <c r="G221" s="54"/>
      <c r="H221" s="57" t="s">
        <v>699</v>
      </c>
      <c r="I221" s="57"/>
      <c r="J221" s="57"/>
    </row>
    <row r="222" spans="1:10" s="3" customFormat="1" ht="23.25">
      <c r="A222" s="57" t="s">
        <v>823</v>
      </c>
      <c r="B222" s="53"/>
      <c r="C222" s="54"/>
      <c r="D222" s="53"/>
      <c r="E222" s="53"/>
      <c r="F222" s="57" t="s">
        <v>730</v>
      </c>
      <c r="G222" s="59"/>
      <c r="H222" s="57"/>
      <c r="I222" s="57"/>
      <c r="J222" s="57"/>
    </row>
    <row r="223" spans="1:10" s="3" customFormat="1" ht="23.25">
      <c r="A223" s="57" t="s">
        <v>731</v>
      </c>
      <c r="B223" s="53"/>
      <c r="C223" s="54"/>
      <c r="D223" s="53"/>
      <c r="E223" s="57"/>
      <c r="F223" s="57"/>
      <c r="G223" s="59"/>
      <c r="H223" s="57"/>
      <c r="I223" s="57"/>
      <c r="J223" s="57"/>
    </row>
    <row r="224" spans="1:10" s="1" customFormat="1" ht="38.25" customHeight="1">
      <c r="A224" s="45"/>
      <c r="B224" s="45" t="s">
        <v>1037</v>
      </c>
      <c r="C224" s="45"/>
      <c r="D224" s="45"/>
      <c r="E224" s="45" t="s">
        <v>382</v>
      </c>
      <c r="F224" s="45"/>
      <c r="G224" s="51">
        <v>0</v>
      </c>
      <c r="H224" s="51" t="s">
        <v>146</v>
      </c>
      <c r="I224" s="51"/>
      <c r="J224" s="45"/>
    </row>
    <row r="225" spans="1:10" ht="23.25">
      <c r="A225" s="64"/>
      <c r="B225" s="64"/>
      <c r="C225" s="64"/>
      <c r="D225" s="64"/>
      <c r="E225" s="64"/>
      <c r="F225" s="64"/>
      <c r="G225" s="67"/>
      <c r="H225" s="67"/>
      <c r="I225" s="67"/>
      <c r="J225" s="64"/>
    </row>
    <row r="226" spans="1:10" s="11" customFormat="1" ht="25.5">
      <c r="A226" s="49" t="s">
        <v>377</v>
      </c>
      <c r="B226" s="49"/>
      <c r="C226" s="49"/>
      <c r="D226" s="49" t="s">
        <v>353</v>
      </c>
      <c r="E226" s="190">
        <f>H230</f>
        <v>0</v>
      </c>
      <c r="F226" s="49" t="s">
        <v>350</v>
      </c>
      <c r="G226" s="50"/>
      <c r="H226" s="50"/>
      <c r="I226" s="50"/>
      <c r="J226" s="49"/>
    </row>
    <row r="227" spans="1:10" s="3" customFormat="1" ht="30.75" customHeight="1">
      <c r="A227" s="53"/>
      <c r="B227" s="45" t="s">
        <v>378</v>
      </c>
      <c r="C227" s="53"/>
      <c r="D227" s="53"/>
      <c r="E227" s="53"/>
      <c r="F227" s="53"/>
      <c r="G227" s="54"/>
      <c r="H227" s="54"/>
      <c r="I227" s="54"/>
      <c r="J227" s="53"/>
    </row>
    <row r="228" spans="1:10" s="3" customFormat="1" ht="30.75" customHeight="1">
      <c r="A228" s="53"/>
      <c r="B228" s="45"/>
      <c r="C228" s="45" t="s">
        <v>416</v>
      </c>
      <c r="D228" s="53"/>
      <c r="E228" s="53"/>
      <c r="F228" s="53"/>
      <c r="G228" s="54"/>
      <c r="H228" s="54"/>
      <c r="I228" s="54"/>
      <c r="J228" s="53"/>
    </row>
    <row r="229" spans="1:10" s="1" customFormat="1" ht="23.25">
      <c r="A229" s="45"/>
      <c r="B229" s="45"/>
      <c r="C229" s="45" t="s">
        <v>417</v>
      </c>
      <c r="D229" s="45"/>
      <c r="E229" s="45"/>
      <c r="F229" s="45" t="s">
        <v>353</v>
      </c>
      <c r="G229" s="51">
        <f>H230</f>
        <v>0</v>
      </c>
      <c r="H229" s="51" t="s">
        <v>963</v>
      </c>
      <c r="I229" s="51"/>
      <c r="J229" s="45"/>
    </row>
    <row r="230" spans="1:10" s="3" customFormat="1" ht="23.25">
      <c r="A230" s="53"/>
      <c r="B230" s="53"/>
      <c r="C230" s="45" t="s">
        <v>1023</v>
      </c>
      <c r="D230" s="61"/>
      <c r="E230" s="53"/>
      <c r="F230" s="53"/>
      <c r="G230" s="45" t="s">
        <v>353</v>
      </c>
      <c r="H230" s="51"/>
      <c r="I230" s="51" t="s">
        <v>963</v>
      </c>
      <c r="J230" s="53"/>
    </row>
    <row r="231" spans="1:10" ht="23.25">
      <c r="A231" s="64"/>
      <c r="B231" s="64"/>
      <c r="C231" s="64"/>
      <c r="D231" s="64"/>
      <c r="E231" s="64"/>
      <c r="F231" s="64"/>
      <c r="G231" s="67"/>
      <c r="H231" s="67"/>
      <c r="I231" s="67"/>
      <c r="J231" s="64"/>
    </row>
    <row r="232" spans="1:10" ht="23.25">
      <c r="A232" s="64"/>
      <c r="B232" s="64"/>
      <c r="C232" s="64"/>
      <c r="D232" s="64"/>
      <c r="E232" s="64"/>
      <c r="F232" s="64"/>
      <c r="G232" s="67"/>
      <c r="H232" s="67"/>
      <c r="I232" s="67"/>
      <c r="J232" s="64"/>
    </row>
    <row r="233" spans="1:10" ht="23.25">
      <c r="A233" s="259" t="s">
        <v>716</v>
      </c>
      <c r="B233" s="259"/>
      <c r="C233" s="259"/>
      <c r="D233" s="259"/>
      <c r="E233" s="259"/>
      <c r="F233" s="259"/>
      <c r="G233" s="259"/>
      <c r="H233" s="259"/>
      <c r="I233" s="259"/>
      <c r="J233" s="259"/>
    </row>
    <row r="234" spans="1:10" ht="23.25">
      <c r="A234" s="64"/>
      <c r="B234" s="64"/>
      <c r="C234" s="64"/>
      <c r="D234" s="64"/>
      <c r="E234" s="64"/>
      <c r="F234" s="64"/>
      <c r="G234" s="67"/>
      <c r="H234" s="67"/>
      <c r="I234" s="67"/>
      <c r="J234" s="64"/>
    </row>
  </sheetData>
  <sheetProtection/>
  <mergeCells count="14">
    <mergeCell ref="A77:J77"/>
    <mergeCell ref="A5:J5"/>
    <mergeCell ref="A6:J6"/>
    <mergeCell ref="A7:J7"/>
    <mergeCell ref="A42:J42"/>
    <mergeCell ref="A1:J1"/>
    <mergeCell ref="A2:J2"/>
    <mergeCell ref="A3:J3"/>
    <mergeCell ref="A4:J4"/>
    <mergeCell ref="A112:J112"/>
    <mergeCell ref="A146:J146"/>
    <mergeCell ref="A181:J181"/>
    <mergeCell ref="A233:J233"/>
    <mergeCell ref="A215:J215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SheetLayoutView="100" zoomScalePageLayoutView="0" workbookViewId="0" topLeftCell="A1">
      <selection activeCell="O7" sqref="O7"/>
    </sheetView>
  </sheetViews>
  <sheetFormatPr defaultColWidth="9.140625" defaultRowHeight="21.75"/>
  <cols>
    <col min="1" max="1" width="5.8515625" style="29" customWidth="1"/>
    <col min="2" max="2" width="6.140625" style="29" customWidth="1"/>
    <col min="3" max="3" width="11.7109375" style="30" customWidth="1"/>
    <col min="4" max="4" width="8.28125" style="29" customWidth="1"/>
    <col min="5" max="5" width="12.57421875" style="29" customWidth="1"/>
    <col min="6" max="6" width="7.57421875" style="29" customWidth="1"/>
    <col min="7" max="7" width="11.00390625" style="29" customWidth="1"/>
    <col min="8" max="8" width="11.00390625" style="30" customWidth="1"/>
    <col min="9" max="9" width="10.28125" style="30" customWidth="1"/>
    <col min="10" max="10" width="12.140625" style="29" customWidth="1"/>
    <col min="11" max="16384" width="9.140625" style="29" customWidth="1"/>
  </cols>
  <sheetData>
    <row r="1" spans="1:12" s="16" customFormat="1" ht="21">
      <c r="A1" s="265" t="s">
        <v>260</v>
      </c>
      <c r="B1" s="265"/>
      <c r="C1" s="265"/>
      <c r="D1" s="265"/>
      <c r="E1" s="265"/>
      <c r="F1" s="265"/>
      <c r="G1" s="265"/>
      <c r="H1" s="265"/>
      <c r="I1" s="265"/>
      <c r="J1" s="265"/>
      <c r="K1" s="43"/>
      <c r="L1" s="43"/>
    </row>
    <row r="2" spans="1:12" s="16" customFormat="1" ht="23.25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  <c r="K2" s="43"/>
      <c r="L2" s="43"/>
    </row>
    <row r="3" spans="1:12" s="16" customFormat="1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  <c r="K3" s="43"/>
      <c r="L3" s="43"/>
    </row>
    <row r="4" spans="1:12" s="16" customFormat="1" ht="23.25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  <c r="K4" s="43"/>
      <c r="L4" s="43"/>
    </row>
    <row r="5" spans="1:12" s="16" customFormat="1" ht="23.25">
      <c r="A5" s="271" t="s">
        <v>344</v>
      </c>
      <c r="B5" s="271"/>
      <c r="C5" s="271"/>
      <c r="D5" s="271"/>
      <c r="E5" s="271"/>
      <c r="F5" s="271"/>
      <c r="G5" s="271"/>
      <c r="H5" s="271"/>
      <c r="I5" s="271"/>
      <c r="J5" s="271"/>
      <c r="K5" s="43"/>
      <c r="L5" s="43"/>
    </row>
    <row r="6" spans="1:12" s="16" customFormat="1" ht="23.25">
      <c r="A6" s="271" t="s">
        <v>983</v>
      </c>
      <c r="B6" s="271"/>
      <c r="C6" s="271"/>
      <c r="D6" s="271"/>
      <c r="E6" s="271"/>
      <c r="F6" s="271"/>
      <c r="G6" s="271"/>
      <c r="H6" s="271"/>
      <c r="I6" s="271"/>
      <c r="J6" s="271"/>
      <c r="K6" s="43"/>
      <c r="L6" s="43"/>
    </row>
    <row r="7" spans="1:12" s="16" customFormat="1" ht="23.25">
      <c r="A7" s="271" t="s">
        <v>346</v>
      </c>
      <c r="B7" s="271"/>
      <c r="C7" s="271"/>
      <c r="D7" s="271"/>
      <c r="E7" s="271"/>
      <c r="F7" s="271"/>
      <c r="G7" s="271"/>
      <c r="H7" s="271"/>
      <c r="I7" s="271"/>
      <c r="J7" s="271"/>
      <c r="K7" s="43"/>
      <c r="L7" s="43"/>
    </row>
    <row r="8" spans="1:12" s="6" customFormat="1" ht="29.25" customHeight="1">
      <c r="A8" s="46" t="s">
        <v>691</v>
      </c>
      <c r="B8" s="46"/>
      <c r="C8" s="47"/>
      <c r="D8" s="46"/>
      <c r="E8" s="48">
        <f>E9+G95</f>
        <v>1662620</v>
      </c>
      <c r="F8" s="46" t="s">
        <v>692</v>
      </c>
      <c r="G8" s="47"/>
      <c r="H8" s="47"/>
      <c r="I8" s="47"/>
      <c r="J8" s="46"/>
      <c r="K8" s="46"/>
      <c r="L8" s="46"/>
    </row>
    <row r="9" spans="1:12" s="11" customFormat="1" ht="32.25" customHeight="1">
      <c r="A9" s="49" t="s">
        <v>349</v>
      </c>
      <c r="B9" s="49"/>
      <c r="C9" s="50"/>
      <c r="D9" s="49"/>
      <c r="E9" s="48">
        <f>G10+G38+G39</f>
        <v>1598620</v>
      </c>
      <c r="F9" s="49" t="s">
        <v>350</v>
      </c>
      <c r="G9" s="50"/>
      <c r="H9" s="50"/>
      <c r="I9" s="50"/>
      <c r="J9" s="49"/>
      <c r="K9" s="49"/>
      <c r="L9" s="49"/>
    </row>
    <row r="10" spans="1:12" s="13" customFormat="1" ht="30.75" customHeight="1">
      <c r="A10" s="45"/>
      <c r="B10" s="45" t="s">
        <v>348</v>
      </c>
      <c r="C10" s="51"/>
      <c r="D10" s="45"/>
      <c r="E10" s="45"/>
      <c r="F10" s="45"/>
      <c r="G10" s="51">
        <f>I12+I19+I27+I32</f>
        <v>695520</v>
      </c>
      <c r="H10" s="51" t="s">
        <v>350</v>
      </c>
      <c r="I10" s="51"/>
      <c r="J10" s="45"/>
      <c r="K10" s="52"/>
      <c r="L10" s="52"/>
    </row>
    <row r="11" spans="1:12" s="16" customFormat="1" ht="19.5" customHeight="1">
      <c r="A11" s="53"/>
      <c r="B11" s="53"/>
      <c r="C11" s="51" t="s">
        <v>351</v>
      </c>
      <c r="D11" s="53"/>
      <c r="E11" s="53"/>
      <c r="F11" s="53"/>
      <c r="G11" s="54"/>
      <c r="H11" s="54"/>
      <c r="I11" s="54"/>
      <c r="J11" s="53"/>
      <c r="K11" s="43"/>
      <c r="L11" s="43"/>
    </row>
    <row r="12" spans="1:12" s="16" customFormat="1" ht="23.25">
      <c r="A12" s="53"/>
      <c r="B12" s="53"/>
      <c r="C12" s="55" t="s">
        <v>491</v>
      </c>
      <c r="D12" s="53"/>
      <c r="E12" s="53"/>
      <c r="F12" s="43"/>
      <c r="G12" s="43"/>
      <c r="H12" s="53" t="s">
        <v>705</v>
      </c>
      <c r="I12" s="54">
        <f>G15+G16+G17</f>
        <v>337920</v>
      </c>
      <c r="J12" s="54" t="s">
        <v>771</v>
      </c>
      <c r="K12" s="43"/>
      <c r="L12" s="43"/>
    </row>
    <row r="13" spans="1:12" s="16" customFormat="1" ht="23.25">
      <c r="A13" s="53" t="s">
        <v>874</v>
      </c>
      <c r="B13" s="53"/>
      <c r="C13" s="54"/>
      <c r="D13" s="53"/>
      <c r="E13" s="53"/>
      <c r="F13" s="43"/>
      <c r="G13" s="56"/>
      <c r="H13" s="57" t="s">
        <v>352</v>
      </c>
      <c r="I13" s="58"/>
      <c r="J13" s="53"/>
      <c r="K13" s="43"/>
      <c r="L13" s="43"/>
    </row>
    <row r="14" spans="1:12" s="26" customFormat="1" ht="22.5">
      <c r="A14" s="57" t="s">
        <v>970</v>
      </c>
      <c r="B14" s="57"/>
      <c r="C14" s="59"/>
      <c r="D14" s="56"/>
      <c r="E14" s="57" t="s">
        <v>971</v>
      </c>
      <c r="F14" s="56"/>
      <c r="G14" s="59"/>
      <c r="H14" s="57" t="s">
        <v>972</v>
      </c>
      <c r="I14" s="56"/>
      <c r="J14" s="57"/>
      <c r="K14" s="56"/>
      <c r="L14" s="56"/>
    </row>
    <row r="15" spans="1:12" s="16" customFormat="1" ht="23.25" hidden="1">
      <c r="A15" s="53"/>
      <c r="B15" s="53"/>
      <c r="C15" s="54" t="s">
        <v>709</v>
      </c>
      <c r="D15" s="53"/>
      <c r="E15" s="53"/>
      <c r="F15" s="53"/>
      <c r="G15" s="54">
        <f>11920*12</f>
        <v>143040</v>
      </c>
      <c r="H15" s="54" t="s">
        <v>146</v>
      </c>
      <c r="I15" s="54"/>
      <c r="J15" s="53"/>
      <c r="K15" s="43"/>
      <c r="L15" s="43"/>
    </row>
    <row r="16" spans="1:12" s="16" customFormat="1" ht="23.25" hidden="1">
      <c r="A16" s="53"/>
      <c r="B16" s="53"/>
      <c r="C16" s="54" t="s">
        <v>710</v>
      </c>
      <c r="D16" s="53"/>
      <c r="E16" s="53"/>
      <c r="F16" s="53"/>
      <c r="G16" s="54">
        <f>8120*12</f>
        <v>97440</v>
      </c>
      <c r="H16" s="54" t="s">
        <v>146</v>
      </c>
      <c r="I16" s="54"/>
      <c r="J16" s="53"/>
      <c r="K16" s="43"/>
      <c r="L16" s="43"/>
    </row>
    <row r="17" spans="1:12" s="16" customFormat="1" ht="23.25" hidden="1">
      <c r="A17" s="53"/>
      <c r="B17" s="53"/>
      <c r="C17" s="54" t="s">
        <v>711</v>
      </c>
      <c r="D17" s="53"/>
      <c r="E17" s="53"/>
      <c r="F17" s="53"/>
      <c r="G17" s="54">
        <f>8120*12</f>
        <v>97440</v>
      </c>
      <c r="H17" s="54" t="s">
        <v>146</v>
      </c>
      <c r="I17" s="54"/>
      <c r="J17" s="53"/>
      <c r="K17" s="43"/>
      <c r="L17" s="43"/>
    </row>
    <row r="18" spans="1:12" s="16" customFormat="1" ht="23.25" hidden="1">
      <c r="A18" s="53"/>
      <c r="B18" s="53"/>
      <c r="C18" s="54" t="s">
        <v>875</v>
      </c>
      <c r="D18" s="53"/>
      <c r="E18" s="53"/>
      <c r="F18" s="53"/>
      <c r="G18" s="54">
        <f>6530*12</f>
        <v>78360</v>
      </c>
      <c r="H18" s="54" t="s">
        <v>146</v>
      </c>
      <c r="I18" s="54"/>
      <c r="J18" s="53"/>
      <c r="K18" s="43"/>
      <c r="L18" s="43"/>
    </row>
    <row r="19" spans="1:12" s="16" customFormat="1" ht="23.25">
      <c r="A19" s="53"/>
      <c r="B19" s="53"/>
      <c r="C19" s="55" t="s">
        <v>712</v>
      </c>
      <c r="D19" s="53"/>
      <c r="E19" s="53"/>
      <c r="F19" s="43"/>
      <c r="G19" s="43"/>
      <c r="H19" s="53" t="s">
        <v>353</v>
      </c>
      <c r="I19" s="54">
        <f>G23+G24+G25</f>
        <v>111120</v>
      </c>
      <c r="J19" s="54" t="s">
        <v>608</v>
      </c>
      <c r="K19" s="43"/>
      <c r="L19" s="43"/>
    </row>
    <row r="20" spans="1:12" s="16" customFormat="1" ht="23.25">
      <c r="A20" s="53" t="s">
        <v>932</v>
      </c>
      <c r="B20" s="53"/>
      <c r="C20" s="53"/>
      <c r="D20" s="53"/>
      <c r="E20" s="53"/>
      <c r="F20" s="54"/>
      <c r="G20" s="53"/>
      <c r="H20" s="54"/>
      <c r="I20" s="53"/>
      <c r="J20" s="53"/>
      <c r="K20" s="43"/>
      <c r="L20" s="43"/>
    </row>
    <row r="21" spans="1:12" s="16" customFormat="1" ht="23.25">
      <c r="A21" s="57" t="s">
        <v>352</v>
      </c>
      <c r="B21" s="53"/>
      <c r="C21" s="53"/>
      <c r="D21" s="57" t="s">
        <v>970</v>
      </c>
      <c r="E21" s="53"/>
      <c r="F21" s="54"/>
      <c r="G21" s="53"/>
      <c r="H21" s="57" t="s">
        <v>971</v>
      </c>
      <c r="I21" s="53"/>
      <c r="J21" s="53"/>
      <c r="K21" s="43"/>
      <c r="L21" s="43"/>
    </row>
    <row r="22" spans="1:12" s="26" customFormat="1" ht="22.5">
      <c r="A22" s="57" t="s">
        <v>972</v>
      </c>
      <c r="B22" s="56"/>
      <c r="C22" s="56"/>
      <c r="D22" s="56"/>
      <c r="E22" s="56"/>
      <c r="F22" s="57"/>
      <c r="G22" s="59"/>
      <c r="H22" s="56"/>
      <c r="I22" s="57"/>
      <c r="J22" s="59"/>
      <c r="K22" s="56"/>
      <c r="L22" s="56"/>
    </row>
    <row r="23" spans="1:12" s="16" customFormat="1" ht="23.25" hidden="1">
      <c r="A23" s="53"/>
      <c r="B23" s="53"/>
      <c r="C23" s="54" t="s">
        <v>709</v>
      </c>
      <c r="D23" s="53"/>
      <c r="E23" s="53"/>
      <c r="F23" s="53"/>
      <c r="G23" s="54">
        <f>(500+1500+500)*12</f>
        <v>30000</v>
      </c>
      <c r="H23" s="54" t="s">
        <v>146</v>
      </c>
      <c r="I23" s="54"/>
      <c r="J23" s="53"/>
      <c r="K23" s="43"/>
      <c r="L23" s="43"/>
    </row>
    <row r="24" spans="1:12" s="16" customFormat="1" ht="23.25" hidden="1">
      <c r="A24" s="53"/>
      <c r="B24" s="53"/>
      <c r="C24" s="54" t="s">
        <v>710</v>
      </c>
      <c r="D24" s="53"/>
      <c r="E24" s="53"/>
      <c r="F24" s="53"/>
      <c r="G24" s="54">
        <f>(1500+1500)*12</f>
        <v>36000</v>
      </c>
      <c r="H24" s="54" t="s">
        <v>146</v>
      </c>
      <c r="I24" s="54"/>
      <c r="J24" s="53"/>
      <c r="K24" s="43"/>
      <c r="L24" s="43"/>
    </row>
    <row r="25" spans="1:12" s="3" customFormat="1" ht="23.25" hidden="1">
      <c r="A25" s="53"/>
      <c r="B25" s="53"/>
      <c r="C25" s="54" t="s">
        <v>711</v>
      </c>
      <c r="D25" s="53"/>
      <c r="E25" s="53"/>
      <c r="F25" s="53"/>
      <c r="G25" s="54">
        <f>(1500+1500+760)*12</f>
        <v>45120</v>
      </c>
      <c r="H25" s="54" t="s">
        <v>146</v>
      </c>
      <c r="I25" s="54"/>
      <c r="J25" s="53"/>
      <c r="K25" s="53"/>
      <c r="L25" s="53"/>
    </row>
    <row r="26" spans="1:12" s="3" customFormat="1" ht="23.25" hidden="1">
      <c r="A26" s="53"/>
      <c r="B26" s="53"/>
      <c r="C26" s="54" t="s">
        <v>875</v>
      </c>
      <c r="D26" s="53"/>
      <c r="E26" s="53"/>
      <c r="F26" s="53"/>
      <c r="G26" s="54">
        <f>(2000+1500+760)*12</f>
        <v>51120</v>
      </c>
      <c r="H26" s="54" t="s">
        <v>146</v>
      </c>
      <c r="I26" s="54"/>
      <c r="J26" s="53"/>
      <c r="K26" s="53"/>
      <c r="L26" s="53"/>
    </row>
    <row r="27" spans="1:12" s="3" customFormat="1" ht="23.25">
      <c r="A27" s="53"/>
      <c r="B27" s="53"/>
      <c r="C27" s="60" t="s">
        <v>254</v>
      </c>
      <c r="D27" s="53"/>
      <c r="E27" s="53"/>
      <c r="F27" s="53"/>
      <c r="G27" s="53"/>
      <c r="H27" s="54" t="s">
        <v>353</v>
      </c>
      <c r="I27" s="54">
        <f>G30+G31</f>
        <v>158880</v>
      </c>
      <c r="J27" s="53" t="s">
        <v>771</v>
      </c>
      <c r="K27" s="53"/>
      <c r="L27" s="53"/>
    </row>
    <row r="28" spans="1:12" s="3" customFormat="1" ht="23.25">
      <c r="A28" s="53" t="s">
        <v>670</v>
      </c>
      <c r="B28" s="53"/>
      <c r="C28" s="53"/>
      <c r="D28" s="53"/>
      <c r="E28" s="53"/>
      <c r="F28" s="57"/>
      <c r="G28" s="53"/>
      <c r="H28" s="54"/>
      <c r="I28" s="57" t="s">
        <v>352</v>
      </c>
      <c r="J28" s="53"/>
      <c r="K28" s="53"/>
      <c r="L28" s="53"/>
    </row>
    <row r="29" spans="1:12" s="3" customFormat="1" ht="23.25">
      <c r="A29" s="59" t="s">
        <v>812</v>
      </c>
      <c r="B29" s="53"/>
      <c r="C29" s="53"/>
      <c r="D29" s="53"/>
      <c r="E29" s="57" t="s">
        <v>813</v>
      </c>
      <c r="F29" s="53"/>
      <c r="G29" s="54"/>
      <c r="H29" s="57" t="s">
        <v>972</v>
      </c>
      <c r="I29" s="53"/>
      <c r="J29" s="53"/>
      <c r="K29" s="53"/>
      <c r="L29" s="53"/>
    </row>
    <row r="30" spans="1:12" s="3" customFormat="1" ht="23.25" hidden="1">
      <c r="A30" s="57"/>
      <c r="B30" s="53"/>
      <c r="C30" s="53" t="s">
        <v>495</v>
      </c>
      <c r="D30" s="53"/>
      <c r="E30" s="53"/>
      <c r="F30" s="53"/>
      <c r="G30" s="54">
        <f>7270*12</f>
        <v>87240</v>
      </c>
      <c r="H30" s="54" t="s">
        <v>146</v>
      </c>
      <c r="I30" s="54"/>
      <c r="J30" s="53"/>
      <c r="K30" s="53"/>
      <c r="L30" s="53"/>
    </row>
    <row r="31" spans="1:12" s="3" customFormat="1" ht="23.25" hidden="1">
      <c r="A31" s="57"/>
      <c r="B31" s="53"/>
      <c r="C31" s="53" t="s">
        <v>495</v>
      </c>
      <c r="D31" s="53"/>
      <c r="E31" s="53"/>
      <c r="F31" s="53"/>
      <c r="G31" s="54">
        <f>5970*12</f>
        <v>71640</v>
      </c>
      <c r="H31" s="54" t="s">
        <v>146</v>
      </c>
      <c r="I31" s="54"/>
      <c r="J31" s="53"/>
      <c r="K31" s="53"/>
      <c r="L31" s="53"/>
    </row>
    <row r="32" spans="1:12" s="3" customFormat="1" ht="23.25">
      <c r="A32" s="57"/>
      <c r="B32" s="53"/>
      <c r="C32" s="60" t="s">
        <v>255</v>
      </c>
      <c r="D32" s="53"/>
      <c r="E32" s="53"/>
      <c r="F32" s="53"/>
      <c r="G32" s="53"/>
      <c r="H32" s="54" t="s">
        <v>353</v>
      </c>
      <c r="I32" s="54">
        <f>G36+G37</f>
        <v>87600</v>
      </c>
      <c r="J32" s="53" t="s">
        <v>771</v>
      </c>
      <c r="K32" s="53"/>
      <c r="L32" s="53"/>
    </row>
    <row r="33" spans="1:12" s="3" customFormat="1" ht="23.25">
      <c r="A33" s="53" t="s">
        <v>671</v>
      </c>
      <c r="B33" s="53"/>
      <c r="C33" s="53"/>
      <c r="D33" s="53"/>
      <c r="E33" s="53"/>
      <c r="F33" s="53"/>
      <c r="G33" s="54"/>
      <c r="H33" s="53"/>
      <c r="I33" s="54"/>
      <c r="J33" s="53"/>
      <c r="K33" s="53"/>
      <c r="L33" s="53"/>
    </row>
    <row r="34" spans="1:12" s="3" customFormat="1" ht="23.25">
      <c r="A34" s="57" t="s">
        <v>352</v>
      </c>
      <c r="B34" s="53"/>
      <c r="C34" s="53"/>
      <c r="D34" s="59" t="s">
        <v>812</v>
      </c>
      <c r="E34" s="53"/>
      <c r="F34" s="53"/>
      <c r="G34" s="53"/>
      <c r="H34" s="57" t="s">
        <v>971</v>
      </c>
      <c r="I34" s="53"/>
      <c r="J34" s="53"/>
      <c r="K34" s="53"/>
      <c r="L34" s="53"/>
    </row>
    <row r="35" spans="1:12" s="3" customFormat="1" ht="23.25">
      <c r="A35" s="57" t="s">
        <v>972</v>
      </c>
      <c r="B35" s="53"/>
      <c r="C35" s="53"/>
      <c r="D35" s="59"/>
      <c r="E35" s="53"/>
      <c r="F35" s="53"/>
      <c r="G35" s="53"/>
      <c r="H35" s="57"/>
      <c r="I35" s="53"/>
      <c r="J35" s="53"/>
      <c r="K35" s="53"/>
      <c r="L35" s="53"/>
    </row>
    <row r="36" spans="1:12" s="3" customFormat="1" ht="23.25">
      <c r="A36" s="57"/>
      <c r="B36" s="53"/>
      <c r="C36" s="53" t="s">
        <v>495</v>
      </c>
      <c r="D36" s="53"/>
      <c r="E36" s="53"/>
      <c r="F36" s="53"/>
      <c r="G36" s="54">
        <f>(2500+1500)*12</f>
        <v>48000</v>
      </c>
      <c r="H36" s="54" t="s">
        <v>146</v>
      </c>
      <c r="I36" s="54"/>
      <c r="J36" s="53"/>
      <c r="K36" s="53"/>
      <c r="L36" s="53"/>
    </row>
    <row r="37" spans="1:12" s="3" customFormat="1" ht="23.25">
      <c r="A37" s="57"/>
      <c r="B37" s="53"/>
      <c r="C37" s="53" t="s">
        <v>495</v>
      </c>
      <c r="D37" s="53"/>
      <c r="E37" s="53"/>
      <c r="F37" s="53"/>
      <c r="G37" s="54">
        <f>(2300+1000)*12</f>
        <v>39600</v>
      </c>
      <c r="H37" s="54" t="s">
        <v>146</v>
      </c>
      <c r="I37" s="54"/>
      <c r="J37" s="53"/>
      <c r="K37" s="53"/>
      <c r="L37" s="53"/>
    </row>
    <row r="38" spans="1:12" s="1" customFormat="1" ht="28.5" customHeight="1">
      <c r="A38" s="45"/>
      <c r="B38" s="45" t="s">
        <v>355</v>
      </c>
      <c r="C38" s="45"/>
      <c r="D38" s="45"/>
      <c r="E38" s="45"/>
      <c r="F38" s="45" t="s">
        <v>353</v>
      </c>
      <c r="G38" s="51">
        <v>0</v>
      </c>
      <c r="H38" s="51" t="s">
        <v>146</v>
      </c>
      <c r="I38" s="51"/>
      <c r="J38" s="45"/>
      <c r="K38" s="45"/>
      <c r="L38" s="45"/>
    </row>
    <row r="39" spans="1:12" s="13" customFormat="1" ht="23.25">
      <c r="A39" s="45"/>
      <c r="B39" s="45" t="s">
        <v>356</v>
      </c>
      <c r="C39" s="51"/>
      <c r="D39" s="45"/>
      <c r="E39" s="45"/>
      <c r="F39" s="45" t="s">
        <v>353</v>
      </c>
      <c r="G39" s="51">
        <f>I42+I47+I50+I53+I56+I65+I81+I70+I85+I88+I91+I60</f>
        <v>903100</v>
      </c>
      <c r="H39" s="51" t="s">
        <v>350</v>
      </c>
      <c r="I39" s="51"/>
      <c r="J39" s="45"/>
      <c r="K39" s="52"/>
      <c r="L39" s="52"/>
    </row>
    <row r="40" spans="1:12" s="16" customFormat="1" ht="23.25">
      <c r="A40" s="53"/>
      <c r="B40" s="53"/>
      <c r="C40" s="51" t="s">
        <v>357</v>
      </c>
      <c r="D40" s="53"/>
      <c r="E40" s="53"/>
      <c r="F40" s="53"/>
      <c r="G40" s="54"/>
      <c r="H40" s="54"/>
      <c r="I40" s="54"/>
      <c r="J40" s="53"/>
      <c r="K40" s="43"/>
      <c r="L40" s="43"/>
    </row>
    <row r="41" spans="1:12" s="16" customFormat="1" ht="23.25">
      <c r="A41" s="53"/>
      <c r="B41" s="53"/>
      <c r="C41" s="55" t="s">
        <v>496</v>
      </c>
      <c r="D41" s="53"/>
      <c r="E41" s="53"/>
      <c r="F41" s="53"/>
      <c r="G41" s="54"/>
      <c r="H41" s="54"/>
      <c r="I41" s="54"/>
      <c r="J41" s="53"/>
      <c r="K41" s="43"/>
      <c r="L41" s="43"/>
    </row>
    <row r="42" spans="1:12" s="16" customFormat="1" ht="23.25">
      <c r="A42" s="43"/>
      <c r="B42" s="53"/>
      <c r="C42" s="43"/>
      <c r="D42" s="43"/>
      <c r="E42" s="53"/>
      <c r="F42" s="53"/>
      <c r="G42" s="54"/>
      <c r="H42" s="53" t="s">
        <v>353</v>
      </c>
      <c r="I42" s="54">
        <v>30000</v>
      </c>
      <c r="J42" s="53" t="s">
        <v>364</v>
      </c>
      <c r="K42" s="43"/>
      <c r="L42" s="43"/>
    </row>
    <row r="43" spans="1:12" s="16" customFormat="1" ht="23.25">
      <c r="A43" s="53" t="s">
        <v>888</v>
      </c>
      <c r="B43" s="53"/>
      <c r="C43" s="54"/>
      <c r="D43" s="53"/>
      <c r="E43" s="53"/>
      <c r="F43" s="53"/>
      <c r="G43" s="54"/>
      <c r="H43" s="57" t="s">
        <v>352</v>
      </c>
      <c r="I43" s="54"/>
      <c r="J43" s="53"/>
      <c r="K43" s="43"/>
      <c r="L43" s="43"/>
    </row>
    <row r="44" spans="1:12" s="3" customFormat="1" ht="23.25">
      <c r="A44" s="59" t="s">
        <v>812</v>
      </c>
      <c r="B44" s="53"/>
      <c r="C44" s="53"/>
      <c r="D44" s="53"/>
      <c r="E44" s="57" t="s">
        <v>813</v>
      </c>
      <c r="F44" s="53"/>
      <c r="G44" s="54"/>
      <c r="H44" s="57" t="s">
        <v>972</v>
      </c>
      <c r="I44" s="53"/>
      <c r="J44" s="53"/>
      <c r="K44" s="53"/>
      <c r="L44" s="53"/>
    </row>
    <row r="45" spans="1:12" s="3" customFormat="1" ht="23.25">
      <c r="A45" s="59"/>
      <c r="B45" s="53"/>
      <c r="C45" s="53"/>
      <c r="D45" s="53"/>
      <c r="E45" s="57"/>
      <c r="F45" s="53"/>
      <c r="G45" s="54"/>
      <c r="H45" s="57"/>
      <c r="I45" s="53"/>
      <c r="J45" s="53"/>
      <c r="K45" s="53"/>
      <c r="L45" s="53"/>
    </row>
    <row r="46" spans="1:12" s="16" customFormat="1" ht="21">
      <c r="A46" s="265" t="s">
        <v>1022</v>
      </c>
      <c r="B46" s="265"/>
      <c r="C46" s="265"/>
      <c r="D46" s="265"/>
      <c r="E46" s="265"/>
      <c r="F46" s="265"/>
      <c r="G46" s="265"/>
      <c r="H46" s="265"/>
      <c r="I46" s="265"/>
      <c r="J46" s="265"/>
      <c r="K46" s="43"/>
      <c r="L46" s="43"/>
    </row>
    <row r="47" spans="1:12" s="16" customFormat="1" ht="23.25">
      <c r="A47" s="53"/>
      <c r="B47" s="53"/>
      <c r="C47" s="55" t="s">
        <v>497</v>
      </c>
      <c r="D47" s="53"/>
      <c r="E47" s="53"/>
      <c r="F47" s="53"/>
      <c r="G47" s="54"/>
      <c r="H47" s="54" t="s">
        <v>353</v>
      </c>
      <c r="I47" s="54">
        <v>40000</v>
      </c>
      <c r="J47" s="54" t="s">
        <v>771</v>
      </c>
      <c r="K47" s="43"/>
      <c r="L47" s="43"/>
    </row>
    <row r="48" spans="1:12" s="16" customFormat="1" ht="23.25">
      <c r="A48" s="53" t="s">
        <v>492</v>
      </c>
      <c r="B48" s="53"/>
      <c r="C48" s="54"/>
      <c r="D48" s="53"/>
      <c r="E48" s="53"/>
      <c r="F48" s="53"/>
      <c r="G48" s="54"/>
      <c r="H48" s="54"/>
      <c r="I48" s="59" t="s">
        <v>352</v>
      </c>
      <c r="J48" s="53"/>
      <c r="K48" s="43"/>
      <c r="L48" s="43"/>
    </row>
    <row r="49" spans="1:12" s="26" customFormat="1" ht="22.5">
      <c r="A49" s="57" t="s">
        <v>970</v>
      </c>
      <c r="B49" s="57"/>
      <c r="C49" s="57"/>
      <c r="D49" s="57"/>
      <c r="E49" s="57" t="s">
        <v>971</v>
      </c>
      <c r="F49" s="56"/>
      <c r="G49" s="57"/>
      <c r="H49" s="59"/>
      <c r="I49" s="57" t="s">
        <v>972</v>
      </c>
      <c r="J49" s="57"/>
      <c r="K49" s="56"/>
      <c r="L49" s="56"/>
    </row>
    <row r="50" spans="1:12" s="16" customFormat="1" ht="23.25">
      <c r="A50" s="53"/>
      <c r="B50" s="53"/>
      <c r="C50" s="55" t="s">
        <v>498</v>
      </c>
      <c r="D50" s="53"/>
      <c r="E50" s="53"/>
      <c r="F50" s="43"/>
      <c r="G50" s="43"/>
      <c r="H50" s="53" t="s">
        <v>353</v>
      </c>
      <c r="I50" s="54">
        <v>50000</v>
      </c>
      <c r="J50" s="54" t="s">
        <v>364</v>
      </c>
      <c r="K50" s="43"/>
      <c r="L50" s="43"/>
    </row>
    <row r="51" spans="1:12" s="16" customFormat="1" ht="23.25">
      <c r="A51" s="53" t="s">
        <v>877</v>
      </c>
      <c r="B51" s="53"/>
      <c r="C51" s="54"/>
      <c r="D51" s="53"/>
      <c r="E51" s="53"/>
      <c r="F51" s="57" t="s">
        <v>352</v>
      </c>
      <c r="G51" s="59"/>
      <c r="H51" s="57" t="s">
        <v>970</v>
      </c>
      <c r="I51" s="53"/>
      <c r="J51" s="53"/>
      <c r="K51" s="43"/>
      <c r="L51" s="43"/>
    </row>
    <row r="52" spans="1:12" s="26" customFormat="1" ht="22.5">
      <c r="A52" s="57" t="s">
        <v>971</v>
      </c>
      <c r="B52" s="57"/>
      <c r="C52" s="56"/>
      <c r="D52" s="57"/>
      <c r="E52" s="57" t="s">
        <v>972</v>
      </c>
      <c r="F52" s="57"/>
      <c r="G52" s="59"/>
      <c r="H52" s="59"/>
      <c r="I52" s="59"/>
      <c r="J52" s="57"/>
      <c r="K52" s="56"/>
      <c r="L52" s="56"/>
    </row>
    <row r="53" spans="1:12" s="3" customFormat="1" ht="23.25">
      <c r="A53" s="53"/>
      <c r="B53" s="53"/>
      <c r="C53" s="60" t="s">
        <v>638</v>
      </c>
      <c r="D53" s="53"/>
      <c r="E53" s="53"/>
      <c r="F53" s="53"/>
      <c r="G53" s="53"/>
      <c r="H53" s="53" t="s">
        <v>353</v>
      </c>
      <c r="I53" s="54">
        <v>50000</v>
      </c>
      <c r="J53" s="54" t="s">
        <v>608</v>
      </c>
      <c r="K53" s="53"/>
      <c r="L53" s="53"/>
    </row>
    <row r="54" spans="1:12" s="3" customFormat="1" ht="23.25">
      <c r="A54" s="53" t="s">
        <v>256</v>
      </c>
      <c r="B54" s="53"/>
      <c r="C54" s="53"/>
      <c r="D54" s="53"/>
      <c r="E54" s="53"/>
      <c r="F54" s="53"/>
      <c r="G54" s="59"/>
      <c r="H54" s="57" t="s">
        <v>352</v>
      </c>
      <c r="I54" s="59"/>
      <c r="J54" s="53"/>
      <c r="K54" s="53"/>
      <c r="L54" s="53"/>
    </row>
    <row r="55" spans="1:12" s="18" customFormat="1" ht="22.5">
      <c r="A55" s="57" t="s">
        <v>970</v>
      </c>
      <c r="B55" s="57"/>
      <c r="C55" s="57"/>
      <c r="D55" s="57"/>
      <c r="E55" s="57" t="s">
        <v>971</v>
      </c>
      <c r="F55" s="57"/>
      <c r="G55" s="57"/>
      <c r="H55" s="57" t="s">
        <v>972</v>
      </c>
      <c r="I55" s="57"/>
      <c r="J55" s="57"/>
      <c r="K55" s="57"/>
      <c r="L55" s="57"/>
    </row>
    <row r="56" spans="1:12" s="16" customFormat="1" ht="23.25">
      <c r="A56" s="53"/>
      <c r="B56" s="53"/>
      <c r="C56" s="55" t="s">
        <v>499</v>
      </c>
      <c r="D56" s="53"/>
      <c r="E56" s="53"/>
      <c r="F56" s="53"/>
      <c r="G56" s="63"/>
      <c r="H56" s="54" t="s">
        <v>353</v>
      </c>
      <c r="I56" s="54">
        <v>50000</v>
      </c>
      <c r="J56" s="54" t="s">
        <v>364</v>
      </c>
      <c r="K56" s="43"/>
      <c r="L56" s="43"/>
    </row>
    <row r="57" spans="1:12" s="16" customFormat="1" ht="23.25">
      <c r="A57" s="53" t="s">
        <v>493</v>
      </c>
      <c r="B57" s="53"/>
      <c r="C57" s="54"/>
      <c r="D57" s="53"/>
      <c r="E57" s="53"/>
      <c r="F57" s="43"/>
      <c r="G57" s="43"/>
      <c r="H57" s="57" t="s">
        <v>352</v>
      </c>
      <c r="I57" s="53"/>
      <c r="J57" s="54"/>
      <c r="K57" s="43"/>
      <c r="L57" s="43"/>
    </row>
    <row r="58" spans="1:12" s="26" customFormat="1" ht="22.5">
      <c r="A58" s="57" t="s">
        <v>970</v>
      </c>
      <c r="B58" s="57"/>
      <c r="C58" s="57"/>
      <c r="D58" s="56"/>
      <c r="E58" s="57" t="s">
        <v>971</v>
      </c>
      <c r="F58" s="57"/>
      <c r="G58" s="56"/>
      <c r="H58" s="57" t="s">
        <v>972</v>
      </c>
      <c r="I58" s="59"/>
      <c r="J58" s="57"/>
      <c r="K58" s="56"/>
      <c r="L58" s="56"/>
    </row>
    <row r="59" spans="1:12" s="4" customFormat="1" ht="23.25">
      <c r="A59" s="59"/>
      <c r="B59" s="53"/>
      <c r="C59" s="60" t="s">
        <v>668</v>
      </c>
      <c r="D59" s="53"/>
      <c r="E59" s="57"/>
      <c r="F59" s="57"/>
      <c r="G59" s="54"/>
      <c r="H59" s="53"/>
      <c r="I59" s="53"/>
      <c r="J59" s="57"/>
      <c r="K59" s="53"/>
      <c r="L59" s="53"/>
    </row>
    <row r="60" spans="1:12" s="4" customFormat="1" ht="23.25">
      <c r="A60" s="64"/>
      <c r="B60" s="53"/>
      <c r="C60" s="64"/>
      <c r="D60" s="64"/>
      <c r="E60" s="64"/>
      <c r="F60" s="57"/>
      <c r="G60" s="54"/>
      <c r="H60" s="54" t="s">
        <v>382</v>
      </c>
      <c r="I60" s="65">
        <f>(11920+8120+8120+6530+7270+5740)*3</f>
        <v>143100</v>
      </c>
      <c r="J60" s="54" t="s">
        <v>146</v>
      </c>
      <c r="K60" s="53"/>
      <c r="L60" s="53"/>
    </row>
    <row r="61" spans="1:12" s="4" customFormat="1" ht="23.25">
      <c r="A61" s="53" t="s">
        <v>890</v>
      </c>
      <c r="B61" s="53"/>
      <c r="C61" s="66"/>
      <c r="D61" s="54"/>
      <c r="E61" s="53"/>
      <c r="F61" s="57"/>
      <c r="G61" s="54"/>
      <c r="H61" s="53"/>
      <c r="I61" s="53"/>
      <c r="J61" s="57"/>
      <c r="K61" s="53"/>
      <c r="L61" s="53"/>
    </row>
    <row r="62" spans="1:12" s="4" customFormat="1" ht="23.25">
      <c r="A62" s="54" t="s">
        <v>889</v>
      </c>
      <c r="B62" s="53"/>
      <c r="C62" s="64"/>
      <c r="D62" s="64"/>
      <c r="E62" s="57"/>
      <c r="F62" s="57" t="s">
        <v>352</v>
      </c>
      <c r="G62" s="67"/>
      <c r="H62" s="67"/>
      <c r="I62" s="67"/>
      <c r="J62" s="57"/>
      <c r="K62" s="53"/>
      <c r="L62" s="53"/>
    </row>
    <row r="63" spans="1:12" s="26" customFormat="1" ht="22.5">
      <c r="A63" s="57" t="s">
        <v>970</v>
      </c>
      <c r="B63" s="57"/>
      <c r="C63" s="57"/>
      <c r="D63" s="56"/>
      <c r="E63" s="57" t="s">
        <v>971</v>
      </c>
      <c r="F63" s="57"/>
      <c r="G63" s="56"/>
      <c r="H63" s="57" t="s">
        <v>972</v>
      </c>
      <c r="I63" s="59"/>
      <c r="J63" s="57"/>
      <c r="K63" s="56"/>
      <c r="L63" s="56"/>
    </row>
    <row r="64" spans="1:12" s="16" customFormat="1" ht="23.25">
      <c r="A64" s="53"/>
      <c r="B64" s="53"/>
      <c r="C64" s="51" t="s">
        <v>365</v>
      </c>
      <c r="D64" s="53"/>
      <c r="E64" s="53"/>
      <c r="F64" s="53"/>
      <c r="G64" s="54"/>
      <c r="H64" s="54"/>
      <c r="I64" s="54"/>
      <c r="J64" s="53"/>
      <c r="K64" s="43"/>
      <c r="L64" s="43"/>
    </row>
    <row r="65" spans="1:12" s="16" customFormat="1" ht="23.25">
      <c r="A65" s="53"/>
      <c r="B65" s="53"/>
      <c r="C65" s="55" t="s">
        <v>672</v>
      </c>
      <c r="D65" s="53"/>
      <c r="E65" s="53"/>
      <c r="F65" s="53"/>
      <c r="G65" s="54"/>
      <c r="H65" s="54" t="s">
        <v>353</v>
      </c>
      <c r="I65" s="54">
        <v>100000</v>
      </c>
      <c r="J65" s="54" t="s">
        <v>608</v>
      </c>
      <c r="K65" s="43"/>
      <c r="L65" s="43"/>
    </row>
    <row r="66" spans="1:12" s="16" customFormat="1" ht="23.25">
      <c r="A66" s="53" t="s">
        <v>494</v>
      </c>
      <c r="B66" s="53"/>
      <c r="C66" s="54"/>
      <c r="D66" s="53"/>
      <c r="E66" s="53"/>
      <c r="F66" s="53"/>
      <c r="G66" s="54"/>
      <c r="H66" s="68"/>
      <c r="I66" s="68"/>
      <c r="J66" s="53"/>
      <c r="K66" s="43"/>
      <c r="L66" s="43"/>
    </row>
    <row r="67" spans="1:12" s="26" customFormat="1" ht="22.5">
      <c r="A67" s="59" t="s">
        <v>352</v>
      </c>
      <c r="B67" s="56"/>
      <c r="C67" s="58"/>
      <c r="D67" s="57" t="s">
        <v>970</v>
      </c>
      <c r="E67" s="57"/>
      <c r="F67" s="57"/>
      <c r="G67" s="57"/>
      <c r="H67" s="57" t="s">
        <v>971</v>
      </c>
      <c r="I67" s="57"/>
      <c r="J67" s="56"/>
      <c r="K67" s="56"/>
      <c r="L67" s="56"/>
    </row>
    <row r="68" spans="1:12" s="26" customFormat="1" ht="22.5">
      <c r="A68" s="57" t="s">
        <v>972</v>
      </c>
      <c r="B68" s="56"/>
      <c r="C68" s="58"/>
      <c r="D68" s="57"/>
      <c r="E68" s="57"/>
      <c r="F68" s="57"/>
      <c r="G68" s="57"/>
      <c r="H68" s="57"/>
      <c r="I68" s="57"/>
      <c r="J68" s="56"/>
      <c r="K68" s="56"/>
      <c r="L68" s="56"/>
    </row>
    <row r="69" spans="1:12" s="16" customFormat="1" ht="23.25">
      <c r="A69" s="53"/>
      <c r="B69" s="53"/>
      <c r="C69" s="55" t="s">
        <v>673</v>
      </c>
      <c r="D69" s="53"/>
      <c r="E69" s="53"/>
      <c r="F69" s="53"/>
      <c r="G69" s="54"/>
      <c r="H69" s="54"/>
      <c r="I69" s="54"/>
      <c r="J69" s="53"/>
      <c r="K69" s="43"/>
      <c r="L69" s="43"/>
    </row>
    <row r="70" spans="1:12" s="16" customFormat="1" ht="23.25">
      <c r="A70" s="43"/>
      <c r="B70" s="53"/>
      <c r="C70" s="43"/>
      <c r="D70" s="43"/>
      <c r="E70" s="53"/>
      <c r="F70" s="53"/>
      <c r="G70" s="54"/>
      <c r="H70" s="53" t="s">
        <v>353</v>
      </c>
      <c r="I70" s="54">
        <f>I71+I75</f>
        <v>300000</v>
      </c>
      <c r="J70" s="53" t="s">
        <v>146</v>
      </c>
      <c r="K70" s="43"/>
      <c r="L70" s="43"/>
    </row>
    <row r="71" spans="1:12" s="16" customFormat="1" ht="23.25">
      <c r="A71" s="53"/>
      <c r="B71" s="53"/>
      <c r="C71" s="53" t="s">
        <v>8</v>
      </c>
      <c r="D71" s="53"/>
      <c r="E71" s="53"/>
      <c r="F71" s="53"/>
      <c r="G71" s="54"/>
      <c r="H71" s="53" t="s">
        <v>353</v>
      </c>
      <c r="I71" s="54">
        <v>100000</v>
      </c>
      <c r="J71" s="53" t="s">
        <v>146</v>
      </c>
      <c r="K71" s="43"/>
      <c r="L71" s="43"/>
    </row>
    <row r="72" spans="1:12" s="16" customFormat="1" ht="23.25">
      <c r="A72" s="53" t="s">
        <v>7</v>
      </c>
      <c r="B72" s="53"/>
      <c r="C72" s="54"/>
      <c r="D72" s="53"/>
      <c r="E72" s="53"/>
      <c r="F72" s="53"/>
      <c r="G72" s="54"/>
      <c r="H72" s="54"/>
      <c r="I72" s="54"/>
      <c r="J72" s="53"/>
      <c r="K72" s="43"/>
      <c r="L72" s="43"/>
    </row>
    <row r="73" spans="1:12" s="16" customFormat="1" ht="23.25">
      <c r="A73" s="53" t="s">
        <v>891</v>
      </c>
      <c r="B73" s="53"/>
      <c r="C73" s="54"/>
      <c r="D73" s="53"/>
      <c r="E73" s="53"/>
      <c r="F73" s="53"/>
      <c r="G73" s="59" t="s">
        <v>352</v>
      </c>
      <c r="H73" s="54"/>
      <c r="I73" s="54"/>
      <c r="J73" s="53"/>
      <c r="K73" s="43"/>
      <c r="L73" s="43"/>
    </row>
    <row r="74" spans="1:12" s="26" customFormat="1" ht="22.5">
      <c r="A74" s="57" t="s">
        <v>970</v>
      </c>
      <c r="B74" s="57"/>
      <c r="C74" s="57"/>
      <c r="D74" s="56"/>
      <c r="E74" s="57" t="s">
        <v>971</v>
      </c>
      <c r="F74" s="57"/>
      <c r="G74" s="56"/>
      <c r="H74" s="57" t="s">
        <v>972</v>
      </c>
      <c r="I74" s="59"/>
      <c r="J74" s="57"/>
      <c r="K74" s="56"/>
      <c r="L74" s="56"/>
    </row>
    <row r="75" spans="1:12" s="4" customFormat="1" ht="23.25">
      <c r="A75" s="53"/>
      <c r="B75" s="53"/>
      <c r="C75" s="53" t="s">
        <v>635</v>
      </c>
      <c r="D75" s="57"/>
      <c r="E75" s="53"/>
      <c r="F75" s="59"/>
      <c r="G75" s="54"/>
      <c r="H75" s="54" t="s">
        <v>353</v>
      </c>
      <c r="I75" s="54">
        <v>200000</v>
      </c>
      <c r="J75" s="53" t="s">
        <v>146</v>
      </c>
      <c r="K75" s="53"/>
      <c r="L75" s="53"/>
    </row>
    <row r="76" spans="1:12" s="4" customFormat="1" ht="23.25">
      <c r="A76" s="53" t="s">
        <v>636</v>
      </c>
      <c r="B76" s="53"/>
      <c r="C76" s="53"/>
      <c r="D76" s="57"/>
      <c r="E76" s="53"/>
      <c r="F76" s="59"/>
      <c r="G76" s="54"/>
      <c r="H76" s="54"/>
      <c r="I76" s="54"/>
      <c r="J76" s="53"/>
      <c r="K76" s="53"/>
      <c r="L76" s="53"/>
    </row>
    <row r="77" spans="1:12" s="4" customFormat="1" ht="23.25">
      <c r="A77" s="59" t="s">
        <v>699</v>
      </c>
      <c r="B77" s="53"/>
      <c r="C77" s="53"/>
      <c r="D77" s="57"/>
      <c r="E77" s="59" t="s">
        <v>812</v>
      </c>
      <c r="F77" s="59"/>
      <c r="G77" s="54"/>
      <c r="H77" s="57" t="s">
        <v>813</v>
      </c>
      <c r="I77" s="54"/>
      <c r="J77" s="53"/>
      <c r="K77" s="53"/>
      <c r="L77" s="53"/>
    </row>
    <row r="78" spans="1:12" s="26" customFormat="1" ht="22.5">
      <c r="A78" s="57" t="s">
        <v>972</v>
      </c>
      <c r="B78" s="57"/>
      <c r="C78" s="57"/>
      <c r="D78" s="56"/>
      <c r="E78" s="56"/>
      <c r="F78" s="57"/>
      <c r="G78" s="56"/>
      <c r="H78" s="56"/>
      <c r="I78" s="59"/>
      <c r="J78" s="57"/>
      <c r="K78" s="56"/>
      <c r="L78" s="56"/>
    </row>
    <row r="79" spans="1:12" s="26" customFormat="1" ht="22.5">
      <c r="A79" s="57"/>
      <c r="B79" s="57"/>
      <c r="C79" s="57"/>
      <c r="D79" s="56"/>
      <c r="E79" s="56"/>
      <c r="F79" s="57"/>
      <c r="G79" s="56"/>
      <c r="H79" s="56"/>
      <c r="I79" s="59"/>
      <c r="J79" s="57"/>
      <c r="K79" s="56"/>
      <c r="L79" s="56"/>
    </row>
    <row r="80" spans="1:12" s="16" customFormat="1" ht="21">
      <c r="A80" s="265" t="s">
        <v>414</v>
      </c>
      <c r="B80" s="265"/>
      <c r="C80" s="265"/>
      <c r="D80" s="265"/>
      <c r="E80" s="265"/>
      <c r="F80" s="265"/>
      <c r="G80" s="265"/>
      <c r="H80" s="265"/>
      <c r="I80" s="265"/>
      <c r="J80" s="265"/>
      <c r="K80" s="43"/>
      <c r="L80" s="43"/>
    </row>
    <row r="81" spans="1:12" s="16" customFormat="1" ht="23.25">
      <c r="A81" s="53"/>
      <c r="B81" s="53"/>
      <c r="C81" s="55" t="s">
        <v>639</v>
      </c>
      <c r="D81" s="53"/>
      <c r="E81" s="53"/>
      <c r="F81" s="53"/>
      <c r="G81" s="54"/>
      <c r="H81" s="54"/>
      <c r="I81" s="54">
        <v>50000</v>
      </c>
      <c r="J81" s="53" t="s">
        <v>146</v>
      </c>
      <c r="K81" s="43"/>
      <c r="L81" s="43"/>
    </row>
    <row r="82" spans="1:12" s="16" customFormat="1" ht="23.25">
      <c r="A82" s="53" t="s">
        <v>500</v>
      </c>
      <c r="B82" s="53"/>
      <c r="C82" s="43"/>
      <c r="D82" s="43"/>
      <c r="E82" s="43"/>
      <c r="F82" s="53"/>
      <c r="G82" s="54"/>
      <c r="H82" s="57" t="s">
        <v>352</v>
      </c>
      <c r="I82" s="68"/>
      <c r="J82" s="54"/>
      <c r="K82" s="43"/>
      <c r="L82" s="43"/>
    </row>
    <row r="83" spans="1:12" s="26" customFormat="1" ht="22.5">
      <c r="A83" s="57" t="s">
        <v>970</v>
      </c>
      <c r="B83" s="57"/>
      <c r="C83" s="57"/>
      <c r="D83" s="56"/>
      <c r="E83" s="57" t="s">
        <v>971</v>
      </c>
      <c r="F83" s="57"/>
      <c r="G83" s="56"/>
      <c r="H83" s="57" t="s">
        <v>972</v>
      </c>
      <c r="I83" s="59"/>
      <c r="J83" s="57"/>
      <c r="K83" s="56"/>
      <c r="L83" s="56"/>
    </row>
    <row r="84" spans="1:12" s="16" customFormat="1" ht="23.25">
      <c r="A84" s="53"/>
      <c r="B84" s="53"/>
      <c r="C84" s="51" t="s">
        <v>376</v>
      </c>
      <c r="D84" s="53"/>
      <c r="E84" s="53"/>
      <c r="F84" s="53"/>
      <c r="G84" s="54"/>
      <c r="H84" s="54"/>
      <c r="I84" s="54"/>
      <c r="J84" s="53"/>
      <c r="K84" s="43"/>
      <c r="L84" s="43"/>
    </row>
    <row r="85" spans="1:12" s="16" customFormat="1" ht="23.25">
      <c r="A85" s="53"/>
      <c r="B85" s="53"/>
      <c r="C85" s="55" t="s">
        <v>674</v>
      </c>
      <c r="D85" s="53"/>
      <c r="E85" s="53"/>
      <c r="F85" s="43"/>
      <c r="G85" s="43"/>
      <c r="H85" s="53" t="s">
        <v>353</v>
      </c>
      <c r="I85" s="54">
        <v>50000</v>
      </c>
      <c r="J85" s="54" t="s">
        <v>364</v>
      </c>
      <c r="K85" s="43"/>
      <c r="L85" s="43"/>
    </row>
    <row r="86" spans="1:12" s="16" customFormat="1" ht="23.25">
      <c r="A86" s="53" t="s">
        <v>868</v>
      </c>
      <c r="B86" s="53"/>
      <c r="C86" s="54"/>
      <c r="D86" s="53"/>
      <c r="E86" s="53"/>
      <c r="F86" s="43"/>
      <c r="G86" s="59"/>
      <c r="H86" s="57" t="s">
        <v>699</v>
      </c>
      <c r="I86" s="54"/>
      <c r="J86" s="53"/>
      <c r="K86" s="43"/>
      <c r="L86" s="43"/>
    </row>
    <row r="87" spans="1:12" s="16" customFormat="1" ht="23.25">
      <c r="A87" s="57" t="s">
        <v>970</v>
      </c>
      <c r="B87" s="53"/>
      <c r="C87" s="54"/>
      <c r="D87" s="53"/>
      <c r="E87" s="57" t="s">
        <v>971</v>
      </c>
      <c r="F87" s="57"/>
      <c r="G87" s="57"/>
      <c r="H87" s="57" t="s">
        <v>972</v>
      </c>
      <c r="I87" s="68"/>
      <c r="J87" s="54"/>
      <c r="K87" s="43"/>
      <c r="L87" s="43"/>
    </row>
    <row r="88" spans="1:12" s="16" customFormat="1" ht="23.25">
      <c r="A88" s="53"/>
      <c r="B88" s="53"/>
      <c r="C88" s="55" t="s">
        <v>675</v>
      </c>
      <c r="D88" s="53"/>
      <c r="E88" s="53"/>
      <c r="F88" s="43"/>
      <c r="G88" s="43"/>
      <c r="H88" s="53" t="s">
        <v>353</v>
      </c>
      <c r="I88" s="54">
        <v>10000</v>
      </c>
      <c r="J88" s="54" t="s">
        <v>364</v>
      </c>
      <c r="K88" s="43"/>
      <c r="L88" s="43"/>
    </row>
    <row r="89" spans="1:12" s="16" customFormat="1" ht="23.25">
      <c r="A89" s="53" t="s">
        <v>887</v>
      </c>
      <c r="B89" s="53"/>
      <c r="C89" s="54"/>
      <c r="D89" s="53"/>
      <c r="E89" s="43"/>
      <c r="F89" s="69"/>
      <c r="G89" s="57"/>
      <c r="H89" s="59" t="s">
        <v>699</v>
      </c>
      <c r="I89" s="54"/>
      <c r="J89" s="54"/>
      <c r="K89" s="43"/>
      <c r="L89" s="43"/>
    </row>
    <row r="90" spans="1:12" s="16" customFormat="1" ht="23.25">
      <c r="A90" s="57" t="s">
        <v>970</v>
      </c>
      <c r="B90" s="53"/>
      <c r="C90" s="54"/>
      <c r="D90" s="53"/>
      <c r="E90" s="57" t="s">
        <v>971</v>
      </c>
      <c r="F90" s="57"/>
      <c r="G90" s="57"/>
      <c r="H90" s="57" t="s">
        <v>972</v>
      </c>
      <c r="I90" s="68"/>
      <c r="J90" s="54"/>
      <c r="K90" s="43"/>
      <c r="L90" s="43"/>
    </row>
    <row r="91" spans="1:12" s="16" customFormat="1" ht="23.25">
      <c r="A91" s="53"/>
      <c r="B91" s="53"/>
      <c r="C91" s="55" t="s">
        <v>676</v>
      </c>
      <c r="D91" s="53"/>
      <c r="E91" s="53"/>
      <c r="F91" s="43"/>
      <c r="G91" s="43"/>
      <c r="H91" s="53" t="s">
        <v>353</v>
      </c>
      <c r="I91" s="54">
        <v>30000</v>
      </c>
      <c r="J91" s="54" t="s">
        <v>364</v>
      </c>
      <c r="K91" s="43"/>
      <c r="L91" s="43"/>
    </row>
    <row r="92" spans="1:12" s="16" customFormat="1" ht="23.25">
      <c r="A92" s="53" t="s">
        <v>931</v>
      </c>
      <c r="B92" s="53"/>
      <c r="C92" s="54"/>
      <c r="D92" s="53"/>
      <c r="E92" s="43"/>
      <c r="F92" s="43"/>
      <c r="G92" s="57"/>
      <c r="H92" s="57" t="s">
        <v>699</v>
      </c>
      <c r="I92" s="59"/>
      <c r="J92" s="53"/>
      <c r="K92" s="43"/>
      <c r="L92" s="43"/>
    </row>
    <row r="93" spans="1:12" s="16" customFormat="1" ht="23.25">
      <c r="A93" s="57" t="s">
        <v>970</v>
      </c>
      <c r="B93" s="53"/>
      <c r="C93" s="54"/>
      <c r="D93" s="53"/>
      <c r="E93" s="57" t="s">
        <v>971</v>
      </c>
      <c r="F93" s="57"/>
      <c r="G93" s="57"/>
      <c r="H93" s="57" t="s">
        <v>972</v>
      </c>
      <c r="I93" s="68"/>
      <c r="J93" s="54"/>
      <c r="K93" s="43"/>
      <c r="L93" s="43"/>
    </row>
    <row r="94" spans="1:12" s="26" customFormat="1" ht="22.5">
      <c r="A94" s="57"/>
      <c r="B94" s="70"/>
      <c r="C94" s="56"/>
      <c r="D94" s="56"/>
      <c r="E94" s="57"/>
      <c r="F94" s="57"/>
      <c r="G94" s="59"/>
      <c r="H94" s="59"/>
      <c r="I94" s="59"/>
      <c r="J94" s="57"/>
      <c r="K94" s="56"/>
      <c r="L94" s="56"/>
    </row>
    <row r="95" spans="1:12" s="6" customFormat="1" ht="26.25">
      <c r="A95" s="46" t="s">
        <v>377</v>
      </c>
      <c r="B95" s="46"/>
      <c r="C95" s="47"/>
      <c r="D95" s="46"/>
      <c r="E95" s="46" t="s">
        <v>353</v>
      </c>
      <c r="F95" s="46"/>
      <c r="G95" s="47">
        <f>G96</f>
        <v>64000</v>
      </c>
      <c r="H95" s="46" t="s">
        <v>350</v>
      </c>
      <c r="I95" s="47"/>
      <c r="J95" s="46"/>
      <c r="K95" s="46"/>
      <c r="L95" s="46"/>
    </row>
    <row r="96" spans="1:12" s="13" customFormat="1" ht="31.5" customHeight="1">
      <c r="A96" s="45"/>
      <c r="B96" s="45" t="s">
        <v>113</v>
      </c>
      <c r="C96" s="51"/>
      <c r="D96" s="45"/>
      <c r="E96" s="45"/>
      <c r="F96" s="45" t="s">
        <v>353</v>
      </c>
      <c r="G96" s="51">
        <f>I97</f>
        <v>64000</v>
      </c>
      <c r="H96" s="51" t="s">
        <v>771</v>
      </c>
      <c r="I96" s="51"/>
      <c r="J96" s="45"/>
      <c r="K96" s="52"/>
      <c r="L96" s="52"/>
    </row>
    <row r="97" spans="1:12" s="3" customFormat="1" ht="23.25">
      <c r="A97" s="53"/>
      <c r="B97" s="53"/>
      <c r="C97" s="53" t="s">
        <v>114</v>
      </c>
      <c r="D97" s="53"/>
      <c r="E97" s="53"/>
      <c r="F97" s="53"/>
      <c r="G97" s="54"/>
      <c r="H97" s="53" t="s">
        <v>353</v>
      </c>
      <c r="I97" s="54">
        <f>I98+I117</f>
        <v>64000</v>
      </c>
      <c r="J97" s="53" t="s">
        <v>107</v>
      </c>
      <c r="K97" s="53"/>
      <c r="L97" s="53"/>
    </row>
    <row r="98" spans="1:12" s="3" customFormat="1" ht="23.25">
      <c r="A98" s="53"/>
      <c r="B98" s="53"/>
      <c r="C98" s="53" t="s">
        <v>115</v>
      </c>
      <c r="D98" s="53"/>
      <c r="E98" s="53"/>
      <c r="F98" s="53"/>
      <c r="G98" s="54"/>
      <c r="H98" s="53" t="s">
        <v>353</v>
      </c>
      <c r="I98" s="54">
        <v>42000</v>
      </c>
      <c r="J98" s="53" t="s">
        <v>107</v>
      </c>
      <c r="K98" s="53"/>
      <c r="L98" s="53"/>
    </row>
    <row r="99" spans="1:12" s="3" customFormat="1" ht="23.25">
      <c r="A99" s="53" t="s">
        <v>108</v>
      </c>
      <c r="B99" s="53"/>
      <c r="C99" s="53"/>
      <c r="D99" s="53"/>
      <c r="E99" s="53"/>
      <c r="F99" s="53"/>
      <c r="G99" s="54"/>
      <c r="H99" s="53"/>
      <c r="I99" s="54"/>
      <c r="J99" s="53"/>
      <c r="K99" s="53"/>
      <c r="L99" s="53"/>
    </row>
    <row r="100" spans="1:12" s="3" customFormat="1" ht="23.25">
      <c r="A100" s="53"/>
      <c r="B100" s="53" t="s">
        <v>11</v>
      </c>
      <c r="C100" s="53"/>
      <c r="D100" s="53"/>
      <c r="E100" s="53"/>
      <c r="F100" s="53"/>
      <c r="G100" s="54"/>
      <c r="H100" s="53"/>
      <c r="I100" s="54"/>
      <c r="J100" s="53"/>
      <c r="K100" s="53"/>
      <c r="L100" s="53"/>
    </row>
    <row r="101" spans="1:12" s="3" customFormat="1" ht="23.25">
      <c r="A101" s="53"/>
      <c r="B101" s="53" t="s">
        <v>12</v>
      </c>
      <c r="C101" s="53"/>
      <c r="D101" s="53"/>
      <c r="E101" s="53"/>
      <c r="F101" s="53"/>
      <c r="G101" s="54"/>
      <c r="H101" s="53"/>
      <c r="I101" s="54"/>
      <c r="J101" s="53"/>
      <c r="K101" s="53"/>
      <c r="L101" s="53"/>
    </row>
    <row r="102" spans="1:12" s="3" customFormat="1" ht="23.25">
      <c r="A102" s="53"/>
      <c r="B102" s="53" t="s">
        <v>620</v>
      </c>
      <c r="C102" s="53"/>
      <c r="D102" s="53"/>
      <c r="E102" s="53"/>
      <c r="F102" s="53"/>
      <c r="G102" s="54"/>
      <c r="H102" s="53"/>
      <c r="I102" s="54"/>
      <c r="J102" s="53"/>
      <c r="K102" s="53"/>
      <c r="L102" s="53"/>
    </row>
    <row r="103" spans="1:12" s="3" customFormat="1" ht="23.25">
      <c r="A103" s="53"/>
      <c r="B103" s="53" t="s">
        <v>9</v>
      </c>
      <c r="C103" s="53"/>
      <c r="D103" s="53"/>
      <c r="E103" s="53"/>
      <c r="F103" s="53"/>
      <c r="G103" s="54"/>
      <c r="H103" s="53"/>
      <c r="I103" s="54"/>
      <c r="J103" s="53"/>
      <c r="K103" s="53"/>
      <c r="L103" s="53"/>
    </row>
    <row r="104" spans="1:12" s="3" customFormat="1" ht="23.25">
      <c r="A104" s="53"/>
      <c r="B104" s="53" t="s">
        <v>621</v>
      </c>
      <c r="C104" s="53"/>
      <c r="D104" s="53"/>
      <c r="E104" s="53"/>
      <c r="F104" s="53"/>
      <c r="G104" s="54"/>
      <c r="H104" s="53"/>
      <c r="I104" s="54"/>
      <c r="J104" s="53"/>
      <c r="K104" s="53"/>
      <c r="L104" s="53"/>
    </row>
    <row r="105" spans="1:12" s="3" customFormat="1" ht="23.25">
      <c r="A105" s="53"/>
      <c r="B105" s="53" t="s">
        <v>622</v>
      </c>
      <c r="C105" s="53"/>
      <c r="D105" s="53"/>
      <c r="E105" s="53"/>
      <c r="F105" s="53"/>
      <c r="G105" s="54"/>
      <c r="H105" s="53"/>
      <c r="I105" s="54"/>
      <c r="J105" s="53"/>
      <c r="K105" s="53"/>
      <c r="L105" s="53"/>
    </row>
    <row r="106" spans="1:12" s="3" customFormat="1" ht="23.25">
      <c r="A106" s="53"/>
      <c r="B106" s="53" t="s">
        <v>109</v>
      </c>
      <c r="C106" s="53"/>
      <c r="D106" s="53"/>
      <c r="E106" s="53"/>
      <c r="F106" s="53"/>
      <c r="G106" s="54"/>
      <c r="H106" s="53"/>
      <c r="I106" s="54"/>
      <c r="J106" s="53"/>
      <c r="K106" s="53"/>
      <c r="L106" s="53"/>
    </row>
    <row r="107" spans="1:12" s="3" customFormat="1" ht="23.25">
      <c r="A107" s="53"/>
      <c r="B107" s="53" t="s">
        <v>110</v>
      </c>
      <c r="C107" s="53"/>
      <c r="D107" s="53"/>
      <c r="E107" s="53"/>
      <c r="F107" s="53"/>
      <c r="G107" s="54"/>
      <c r="H107" s="53"/>
      <c r="I107" s="54"/>
      <c r="J107" s="53"/>
      <c r="K107" s="53"/>
      <c r="L107" s="53"/>
    </row>
    <row r="108" spans="1:12" s="3" customFormat="1" ht="23.25">
      <c r="A108" s="53"/>
      <c r="B108" s="53" t="s">
        <v>111</v>
      </c>
      <c r="C108" s="53"/>
      <c r="D108" s="53"/>
      <c r="E108" s="53"/>
      <c r="F108" s="53"/>
      <c r="G108" s="54"/>
      <c r="H108" s="53"/>
      <c r="I108" s="54"/>
      <c r="J108" s="53"/>
      <c r="K108" s="53"/>
      <c r="L108" s="53"/>
    </row>
    <row r="109" spans="1:12" s="3" customFormat="1" ht="23.25">
      <c r="A109" s="53"/>
      <c r="B109" s="53" t="s">
        <v>623</v>
      </c>
      <c r="C109" s="53"/>
      <c r="D109" s="53"/>
      <c r="E109" s="53"/>
      <c r="F109" s="53"/>
      <c r="G109" s="54"/>
      <c r="H109" s="53"/>
      <c r="I109" s="54"/>
      <c r="J109" s="53"/>
      <c r="K109" s="53"/>
      <c r="L109" s="53"/>
    </row>
    <row r="110" spans="1:12" s="3" customFormat="1" ht="23.25">
      <c r="A110" s="53"/>
      <c r="B110" s="53" t="s">
        <v>624</v>
      </c>
      <c r="C110" s="53"/>
      <c r="D110" s="53"/>
      <c r="E110" s="53"/>
      <c r="F110" s="53"/>
      <c r="G110" s="54"/>
      <c r="H110" s="53"/>
      <c r="I110" s="54"/>
      <c r="J110" s="53"/>
      <c r="K110" s="53"/>
      <c r="L110" s="53"/>
    </row>
    <row r="111" spans="1:12" s="3" customFormat="1" ht="23.25">
      <c r="A111" s="53"/>
      <c r="B111" s="53"/>
      <c r="C111" s="53"/>
      <c r="D111" s="53"/>
      <c r="E111" s="53"/>
      <c r="F111" s="53"/>
      <c r="G111" s="54"/>
      <c r="H111" s="53"/>
      <c r="I111" s="54"/>
      <c r="J111" s="53"/>
      <c r="K111" s="53"/>
      <c r="L111" s="53"/>
    </row>
    <row r="112" spans="1:12" s="3" customFormat="1" ht="23.25">
      <c r="A112" s="53"/>
      <c r="B112" s="53"/>
      <c r="C112" s="53"/>
      <c r="D112" s="53"/>
      <c r="E112" s="53"/>
      <c r="F112" s="53"/>
      <c r="G112" s="54"/>
      <c r="H112" s="53"/>
      <c r="I112" s="54"/>
      <c r="J112" s="53"/>
      <c r="K112" s="53"/>
      <c r="L112" s="53"/>
    </row>
    <row r="113" spans="1:12" s="3" customFormat="1" ht="23.25">
      <c r="A113" s="259" t="s">
        <v>330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53"/>
      <c r="L113" s="53"/>
    </row>
    <row r="114" spans="1:12" s="3" customFormat="1" ht="23.25">
      <c r="A114" s="53" t="s">
        <v>112</v>
      </c>
      <c r="B114" s="53"/>
      <c r="C114" s="53"/>
      <c r="D114" s="53"/>
      <c r="E114" s="53"/>
      <c r="F114" s="53"/>
      <c r="G114" s="53"/>
      <c r="H114" s="54"/>
      <c r="I114" s="53"/>
      <c r="J114" s="53"/>
      <c r="K114" s="53"/>
      <c r="L114" s="53"/>
    </row>
    <row r="115" spans="1:12" s="16" customFormat="1" ht="23.25">
      <c r="A115" s="57" t="s">
        <v>699</v>
      </c>
      <c r="B115" s="53"/>
      <c r="C115" s="54"/>
      <c r="D115" s="57" t="s">
        <v>970</v>
      </c>
      <c r="E115" s="53"/>
      <c r="F115" s="53"/>
      <c r="G115" s="43"/>
      <c r="H115" s="57" t="s">
        <v>971</v>
      </c>
      <c r="I115" s="68"/>
      <c r="J115" s="53"/>
      <c r="K115" s="43"/>
      <c r="L115" s="43"/>
    </row>
    <row r="116" spans="1:12" s="16" customFormat="1" ht="23.25">
      <c r="A116" s="57" t="s">
        <v>972</v>
      </c>
      <c r="B116" s="53"/>
      <c r="C116" s="54"/>
      <c r="D116" s="53"/>
      <c r="E116" s="53"/>
      <c r="F116" s="53"/>
      <c r="G116" s="43"/>
      <c r="H116" s="57"/>
      <c r="I116" s="68"/>
      <c r="J116" s="53"/>
      <c r="K116" s="43"/>
      <c r="L116" s="43"/>
    </row>
    <row r="117" spans="1:12" s="3" customFormat="1" ht="23.25">
      <c r="A117" s="53"/>
      <c r="B117" s="53"/>
      <c r="C117" s="53" t="s">
        <v>13</v>
      </c>
      <c r="D117" s="53"/>
      <c r="E117" s="53"/>
      <c r="F117" s="53"/>
      <c r="G117" s="54"/>
      <c r="H117" s="53" t="s">
        <v>353</v>
      </c>
      <c r="I117" s="54">
        <v>22000</v>
      </c>
      <c r="J117" s="53" t="s">
        <v>107</v>
      </c>
      <c r="K117" s="53"/>
      <c r="L117" s="53"/>
    </row>
    <row r="118" spans="1:12" s="3" customFormat="1" ht="23.25">
      <c r="A118" s="53" t="s">
        <v>933</v>
      </c>
      <c r="B118" s="53"/>
      <c r="C118" s="53"/>
      <c r="D118" s="53"/>
      <c r="E118" s="53"/>
      <c r="F118" s="53"/>
      <c r="G118" s="54"/>
      <c r="H118" s="53"/>
      <c r="I118" s="54"/>
      <c r="J118" s="53"/>
      <c r="K118" s="53"/>
      <c r="L118" s="53"/>
    </row>
    <row r="119" spans="1:12" s="3" customFormat="1" ht="23.25">
      <c r="A119" s="53"/>
      <c r="B119" s="53" t="s">
        <v>10</v>
      </c>
      <c r="C119" s="53"/>
      <c r="D119" s="53"/>
      <c r="E119" s="53"/>
      <c r="F119" s="53"/>
      <c r="G119" s="54"/>
      <c r="H119" s="53"/>
      <c r="I119" s="54"/>
      <c r="J119" s="53"/>
      <c r="K119" s="53"/>
      <c r="L119" s="53"/>
    </row>
    <row r="120" spans="1:12" s="3" customFormat="1" ht="23.25">
      <c r="A120" s="53"/>
      <c r="B120" s="53" t="s">
        <v>934</v>
      </c>
      <c r="C120" s="53"/>
      <c r="D120" s="53"/>
      <c r="E120" s="53"/>
      <c r="F120" s="53"/>
      <c r="G120" s="54"/>
      <c r="H120" s="53"/>
      <c r="I120" s="54"/>
      <c r="J120" s="53"/>
      <c r="K120" s="53"/>
      <c r="L120" s="53"/>
    </row>
    <row r="121" spans="1:12" s="3" customFormat="1" ht="23.25">
      <c r="A121" s="53"/>
      <c r="B121" s="53" t="s">
        <v>935</v>
      </c>
      <c r="C121" s="53"/>
      <c r="D121" s="53"/>
      <c r="E121" s="53"/>
      <c r="F121" s="53"/>
      <c r="G121" s="54"/>
      <c r="H121" s="53"/>
      <c r="I121" s="54"/>
      <c r="J121" s="53"/>
      <c r="K121" s="53"/>
      <c r="L121" s="53"/>
    </row>
    <row r="122" spans="1:12" s="3" customFormat="1" ht="23.25">
      <c r="A122" s="53"/>
      <c r="B122" s="53" t="s">
        <v>936</v>
      </c>
      <c r="C122" s="53"/>
      <c r="D122" s="53"/>
      <c r="E122" s="53"/>
      <c r="F122" s="53"/>
      <c r="G122" s="54"/>
      <c r="H122" s="53"/>
      <c r="I122" s="54"/>
      <c r="J122" s="53"/>
      <c r="K122" s="53"/>
      <c r="L122" s="53"/>
    </row>
    <row r="123" spans="1:12" s="3" customFormat="1" ht="23.25">
      <c r="A123" s="53"/>
      <c r="B123" s="53" t="s">
        <v>937</v>
      </c>
      <c r="C123" s="53"/>
      <c r="D123" s="53"/>
      <c r="E123" s="53"/>
      <c r="F123" s="53"/>
      <c r="G123" s="54"/>
      <c r="H123" s="53"/>
      <c r="I123" s="54"/>
      <c r="J123" s="53"/>
      <c r="K123" s="53"/>
      <c r="L123" s="53"/>
    </row>
    <row r="124" spans="1:12" s="3" customFormat="1" ht="23.25">
      <c r="A124" s="53" t="s">
        <v>112</v>
      </c>
      <c r="B124" s="53"/>
      <c r="C124" s="53"/>
      <c r="D124" s="53"/>
      <c r="E124" s="53"/>
      <c r="F124" s="53"/>
      <c r="G124" s="53"/>
      <c r="H124" s="54"/>
      <c r="I124" s="53"/>
      <c r="J124" s="53"/>
      <c r="K124" s="53"/>
      <c r="L124" s="53"/>
    </row>
    <row r="125" spans="1:12" s="16" customFormat="1" ht="23.25">
      <c r="A125" s="57" t="s">
        <v>699</v>
      </c>
      <c r="B125" s="53"/>
      <c r="C125" s="54"/>
      <c r="D125" s="57" t="s">
        <v>970</v>
      </c>
      <c r="E125" s="53"/>
      <c r="F125" s="53"/>
      <c r="G125" s="43"/>
      <c r="H125" s="57" t="s">
        <v>971</v>
      </c>
      <c r="I125" s="68"/>
      <c r="J125" s="53"/>
      <c r="K125" s="43"/>
      <c r="L125" s="43"/>
    </row>
    <row r="126" spans="1:12" s="16" customFormat="1" ht="23.25">
      <c r="A126" s="57" t="s">
        <v>972</v>
      </c>
      <c r="B126" s="53"/>
      <c r="C126" s="54"/>
      <c r="D126" s="53"/>
      <c r="E126" s="53"/>
      <c r="F126" s="53"/>
      <c r="G126" s="43"/>
      <c r="H126" s="57"/>
      <c r="I126" s="68"/>
      <c r="J126" s="53"/>
      <c r="K126" s="43"/>
      <c r="L126" s="43"/>
    </row>
    <row r="127" spans="1:12" s="16" customFormat="1" ht="23.25">
      <c r="A127" s="57"/>
      <c r="B127" s="53"/>
      <c r="C127" s="54"/>
      <c r="D127" s="53"/>
      <c r="E127" s="53"/>
      <c r="F127" s="53"/>
      <c r="G127" s="43"/>
      <c r="H127" s="57"/>
      <c r="I127" s="68"/>
      <c r="J127" s="53"/>
      <c r="K127" s="43"/>
      <c r="L127" s="43"/>
    </row>
    <row r="128" spans="1:12" s="16" customFormat="1" ht="23.25">
      <c r="A128" s="57"/>
      <c r="B128" s="53"/>
      <c r="C128" s="45" t="s">
        <v>417</v>
      </c>
      <c r="D128" s="62"/>
      <c r="E128" s="45"/>
      <c r="F128" s="45" t="s">
        <v>353</v>
      </c>
      <c r="G128" s="51">
        <v>0</v>
      </c>
      <c r="H128" s="51" t="s">
        <v>963</v>
      </c>
      <c r="I128" s="68"/>
      <c r="J128" s="53"/>
      <c r="K128" s="43"/>
      <c r="L128" s="43"/>
    </row>
    <row r="129" spans="1:12" s="16" customFormat="1" ht="23.25">
      <c r="A129" s="57"/>
      <c r="B129" s="53"/>
      <c r="C129" s="54"/>
      <c r="D129" s="53"/>
      <c r="E129" s="53"/>
      <c r="F129" s="53"/>
      <c r="G129" s="43"/>
      <c r="H129" s="57"/>
      <c r="I129" s="68"/>
      <c r="J129" s="53"/>
      <c r="K129" s="43"/>
      <c r="L129" s="43"/>
    </row>
    <row r="130" spans="7:9" s="3" customFormat="1" ht="20.25">
      <c r="G130" s="15"/>
      <c r="H130" s="15"/>
      <c r="I130" s="15"/>
    </row>
    <row r="131" spans="1:10" s="3" customFormat="1" ht="20.25">
      <c r="A131" s="274" t="s">
        <v>715</v>
      </c>
      <c r="B131" s="274"/>
      <c r="C131" s="274"/>
      <c r="D131" s="274"/>
      <c r="E131" s="274"/>
      <c r="F131" s="274"/>
      <c r="G131" s="274"/>
      <c r="H131" s="274"/>
      <c r="I131" s="274"/>
      <c r="J131" s="274"/>
    </row>
    <row r="132" spans="7:9" s="3" customFormat="1" ht="20.25">
      <c r="G132" s="15"/>
      <c r="H132" s="15"/>
      <c r="I132" s="15"/>
    </row>
    <row r="133" spans="7:9" s="3" customFormat="1" ht="20.25">
      <c r="G133" s="15"/>
      <c r="H133" s="15"/>
      <c r="I133" s="15"/>
    </row>
    <row r="134" spans="7:9" s="3" customFormat="1" ht="20.25">
      <c r="G134" s="15"/>
      <c r="H134" s="15"/>
      <c r="I134" s="15"/>
    </row>
    <row r="135" spans="5:7" s="34" customFormat="1" ht="20.25">
      <c r="E135" s="35"/>
      <c r="G135" s="8"/>
    </row>
    <row r="136" spans="3:9" s="32" customFormat="1" ht="20.25">
      <c r="C136" s="9"/>
      <c r="G136" s="33"/>
      <c r="H136" s="33"/>
      <c r="I136" s="33"/>
    </row>
    <row r="137" s="9" customFormat="1" ht="20.25"/>
    <row r="138" spans="3:10" s="9" customFormat="1" ht="20.25">
      <c r="C138" s="32"/>
      <c r="D138" s="10"/>
      <c r="F138" s="32"/>
      <c r="G138" s="33"/>
      <c r="H138" s="33"/>
      <c r="I138" s="32"/>
      <c r="J138" s="32"/>
    </row>
    <row r="139" spans="3:10" s="9" customFormat="1" ht="20.25">
      <c r="C139" s="32"/>
      <c r="D139" s="10"/>
      <c r="F139" s="32"/>
      <c r="G139" s="33"/>
      <c r="H139" s="33"/>
      <c r="I139" s="32"/>
      <c r="J139" s="32"/>
    </row>
    <row r="140" spans="3:10" s="9" customFormat="1" ht="20.25">
      <c r="C140" s="32"/>
      <c r="D140" s="10"/>
      <c r="F140" s="32"/>
      <c r="G140" s="33"/>
      <c r="H140" s="33"/>
      <c r="I140" s="32"/>
      <c r="J140" s="32"/>
    </row>
    <row r="141" spans="1:10" s="9" customFormat="1" ht="20.25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</row>
    <row r="142" spans="3:10" s="9" customFormat="1" ht="20.25">
      <c r="C142" s="32"/>
      <c r="D142" s="10"/>
      <c r="F142" s="32"/>
      <c r="G142" s="33"/>
      <c r="H142" s="33"/>
      <c r="I142" s="32"/>
      <c r="J142" s="32"/>
    </row>
    <row r="143" spans="3:10" s="9" customFormat="1" ht="20.25">
      <c r="C143" s="32"/>
      <c r="D143" s="10"/>
      <c r="F143" s="32"/>
      <c r="G143" s="33"/>
      <c r="H143" s="33"/>
      <c r="I143" s="32"/>
      <c r="J143" s="32"/>
    </row>
  </sheetData>
  <sheetProtection/>
  <mergeCells count="12">
    <mergeCell ref="A1:J1"/>
    <mergeCell ref="A6:J6"/>
    <mergeCell ref="A7:J7"/>
    <mergeCell ref="A2:J2"/>
    <mergeCell ref="A3:J3"/>
    <mergeCell ref="A4:J4"/>
    <mergeCell ref="A5:J5"/>
    <mergeCell ref="A141:J141"/>
    <mergeCell ref="A131:J131"/>
    <mergeCell ref="A46:J46"/>
    <mergeCell ref="A80:J80"/>
    <mergeCell ref="A113:J113"/>
  </mergeCells>
  <printOptions/>
  <pageMargins left="0.984251968503937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Normal="75" zoomScaleSheetLayoutView="100" zoomScalePageLayoutView="0" workbookViewId="0" topLeftCell="A1">
      <selection activeCell="K44" sqref="K44"/>
    </sheetView>
  </sheetViews>
  <sheetFormatPr defaultColWidth="9.140625" defaultRowHeight="21.75"/>
  <cols>
    <col min="1" max="1" width="5.140625" style="3" customWidth="1"/>
    <col min="2" max="2" width="5.57421875" style="3" customWidth="1"/>
    <col min="3" max="3" width="12.8515625" style="3" customWidth="1"/>
    <col min="4" max="4" width="8.8515625" style="2" customWidth="1"/>
    <col min="5" max="5" width="13.00390625" style="3" customWidth="1"/>
    <col min="6" max="6" width="6.7109375" style="3" customWidth="1"/>
    <col min="7" max="7" width="13.28125" style="15" customWidth="1"/>
    <col min="8" max="8" width="10.7109375" style="15" customWidth="1"/>
    <col min="9" max="9" width="10.8515625" style="3" customWidth="1"/>
    <col min="10" max="10" width="11.57421875" style="3" customWidth="1"/>
    <col min="11" max="16384" width="9.140625" style="3" customWidth="1"/>
  </cols>
  <sheetData>
    <row r="1" spans="1:16" ht="23.25">
      <c r="A1" s="259" t="s">
        <v>415</v>
      </c>
      <c r="B1" s="259"/>
      <c r="C1" s="259"/>
      <c r="D1" s="259"/>
      <c r="E1" s="259"/>
      <c r="F1" s="259"/>
      <c r="G1" s="259"/>
      <c r="H1" s="259"/>
      <c r="I1" s="259"/>
      <c r="J1" s="259"/>
      <c r="K1" s="53"/>
      <c r="L1" s="53"/>
      <c r="M1" s="53"/>
      <c r="N1" s="53"/>
      <c r="O1" s="53"/>
      <c r="P1" s="53"/>
    </row>
    <row r="2" spans="1:16" ht="23.25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  <c r="K2" s="53"/>
      <c r="L2" s="53"/>
      <c r="M2" s="53"/>
      <c r="N2" s="53"/>
      <c r="O2" s="53"/>
      <c r="P2" s="53"/>
    </row>
    <row r="3" spans="1:16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  <c r="K3" s="53"/>
      <c r="L3" s="53"/>
      <c r="M3" s="53"/>
      <c r="N3" s="53"/>
      <c r="O3" s="53"/>
      <c r="P3" s="53"/>
    </row>
    <row r="4" spans="1:16" ht="23.25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  <c r="K4" s="53"/>
      <c r="L4" s="53"/>
      <c r="M4" s="53"/>
      <c r="N4" s="53"/>
      <c r="O4" s="53"/>
      <c r="P4" s="53"/>
    </row>
    <row r="5" spans="1:16" ht="23.25">
      <c r="A5" s="271" t="s">
        <v>344</v>
      </c>
      <c r="B5" s="271"/>
      <c r="C5" s="271"/>
      <c r="D5" s="271"/>
      <c r="E5" s="271"/>
      <c r="F5" s="271"/>
      <c r="G5" s="271"/>
      <c r="H5" s="271"/>
      <c r="I5" s="271"/>
      <c r="J5" s="271"/>
      <c r="K5" s="53"/>
      <c r="L5" s="53"/>
      <c r="M5" s="53"/>
      <c r="N5" s="53"/>
      <c r="O5" s="53"/>
      <c r="P5" s="53"/>
    </row>
    <row r="6" spans="1:16" ht="23.25">
      <c r="A6" s="271" t="s">
        <v>984</v>
      </c>
      <c r="B6" s="271"/>
      <c r="C6" s="271"/>
      <c r="D6" s="271"/>
      <c r="E6" s="271"/>
      <c r="F6" s="271"/>
      <c r="G6" s="271"/>
      <c r="H6" s="271"/>
      <c r="I6" s="271"/>
      <c r="J6" s="271"/>
      <c r="K6" s="53"/>
      <c r="L6" s="53"/>
      <c r="M6" s="53"/>
      <c r="N6" s="53"/>
      <c r="O6" s="53"/>
      <c r="P6" s="53"/>
    </row>
    <row r="7" spans="1:16" ht="23.25">
      <c r="A7" s="271" t="s">
        <v>346</v>
      </c>
      <c r="B7" s="271"/>
      <c r="C7" s="271"/>
      <c r="D7" s="271"/>
      <c r="E7" s="271"/>
      <c r="F7" s="271"/>
      <c r="G7" s="271"/>
      <c r="H7" s="271"/>
      <c r="I7" s="271"/>
      <c r="J7" s="271"/>
      <c r="K7" s="53"/>
      <c r="L7" s="53"/>
      <c r="M7" s="53"/>
      <c r="N7" s="53"/>
      <c r="O7" s="53"/>
      <c r="P7" s="53"/>
    </row>
    <row r="8" spans="1:16" s="6" customFormat="1" ht="29.25" customHeight="1">
      <c r="A8" s="46" t="s">
        <v>418</v>
      </c>
      <c r="B8" s="46"/>
      <c r="C8" s="46"/>
      <c r="D8" s="215"/>
      <c r="E8" s="189">
        <f>E9+E89</f>
        <v>1141600</v>
      </c>
      <c r="F8" s="46" t="s">
        <v>350</v>
      </c>
      <c r="G8" s="47"/>
      <c r="H8" s="47"/>
      <c r="I8" s="46"/>
      <c r="J8" s="46"/>
      <c r="K8" s="46"/>
      <c r="L8" s="46"/>
      <c r="M8" s="46"/>
      <c r="N8" s="46"/>
      <c r="O8" s="46"/>
      <c r="P8" s="46"/>
    </row>
    <row r="9" spans="1:16" s="11" customFormat="1" ht="32.25" customHeight="1">
      <c r="A9" s="49" t="s">
        <v>349</v>
      </c>
      <c r="B9" s="49"/>
      <c r="C9" s="49"/>
      <c r="D9" s="191"/>
      <c r="E9" s="48">
        <f>I10+G24+G25</f>
        <v>1141600</v>
      </c>
      <c r="F9" s="49" t="s">
        <v>350</v>
      </c>
      <c r="G9" s="50"/>
      <c r="H9" s="50"/>
      <c r="I9" s="49"/>
      <c r="J9" s="49"/>
      <c r="K9" s="49"/>
      <c r="L9" s="49"/>
      <c r="M9" s="49"/>
      <c r="N9" s="49"/>
      <c r="O9" s="49"/>
      <c r="P9" s="49"/>
    </row>
    <row r="10" spans="1:16" s="1" customFormat="1" ht="33" customHeight="1">
      <c r="A10" s="45"/>
      <c r="B10" s="45" t="s">
        <v>372</v>
      </c>
      <c r="C10" s="45"/>
      <c r="D10" s="62"/>
      <c r="E10" s="45"/>
      <c r="F10" s="45" t="s">
        <v>373</v>
      </c>
      <c r="G10" s="45"/>
      <c r="H10" s="45"/>
      <c r="I10" s="51">
        <f>I12+I18</f>
        <v>306480</v>
      </c>
      <c r="J10" s="51" t="s">
        <v>364</v>
      </c>
      <c r="K10" s="45"/>
      <c r="L10" s="45"/>
      <c r="M10" s="45"/>
      <c r="N10" s="45"/>
      <c r="O10" s="45"/>
      <c r="P10" s="45"/>
    </row>
    <row r="11" spans="1:16" ht="27.75" customHeight="1">
      <c r="A11" s="53"/>
      <c r="B11" s="53"/>
      <c r="C11" s="45" t="s">
        <v>351</v>
      </c>
      <c r="D11" s="61"/>
      <c r="E11" s="53"/>
      <c r="F11" s="53"/>
      <c r="G11" s="54"/>
      <c r="H11" s="54"/>
      <c r="I11" s="53"/>
      <c r="J11" s="53"/>
      <c r="K11" s="53"/>
      <c r="L11" s="53"/>
      <c r="M11" s="53"/>
      <c r="N11" s="53"/>
      <c r="O11" s="53"/>
      <c r="P11" s="53"/>
    </row>
    <row r="12" spans="1:16" ht="23.25">
      <c r="A12" s="53"/>
      <c r="B12" s="53"/>
      <c r="C12" s="60" t="s">
        <v>645</v>
      </c>
      <c r="D12" s="61"/>
      <c r="E12" s="53"/>
      <c r="F12" s="53"/>
      <c r="G12" s="53"/>
      <c r="H12" s="53" t="s">
        <v>705</v>
      </c>
      <c r="I12" s="54">
        <f>G16+G17</f>
        <v>240480</v>
      </c>
      <c r="J12" s="54" t="s">
        <v>771</v>
      </c>
      <c r="K12" s="53"/>
      <c r="L12" s="53"/>
      <c r="M12" s="53"/>
      <c r="N12" s="53"/>
      <c r="O12" s="53"/>
      <c r="P12" s="53"/>
    </row>
    <row r="13" spans="1:16" ht="23.25">
      <c r="A13" s="53" t="s">
        <v>876</v>
      </c>
      <c r="B13" s="53"/>
      <c r="C13" s="53"/>
      <c r="D13" s="61"/>
      <c r="E13" s="53"/>
      <c r="F13" s="53"/>
      <c r="G13" s="59"/>
      <c r="H13" s="57" t="s">
        <v>352</v>
      </c>
      <c r="I13" s="53"/>
      <c r="J13" s="53"/>
      <c r="K13" s="53"/>
      <c r="L13" s="53"/>
      <c r="M13" s="53"/>
      <c r="N13" s="53"/>
      <c r="O13" s="53"/>
      <c r="P13" s="53"/>
    </row>
    <row r="14" spans="1:16" ht="23.25">
      <c r="A14" s="197" t="s">
        <v>823</v>
      </c>
      <c r="B14" s="53"/>
      <c r="C14" s="53"/>
      <c r="D14" s="61"/>
      <c r="E14" s="53"/>
      <c r="F14" s="57" t="s">
        <v>968</v>
      </c>
      <c r="G14" s="54"/>
      <c r="H14" s="54"/>
      <c r="I14" s="53"/>
      <c r="J14" s="53"/>
      <c r="K14" s="53"/>
      <c r="L14" s="53"/>
      <c r="M14" s="53"/>
      <c r="N14" s="53"/>
      <c r="O14" s="53"/>
      <c r="P14" s="53"/>
    </row>
    <row r="15" spans="1:16" s="18" customFormat="1" ht="22.5">
      <c r="A15" s="197" t="s">
        <v>969</v>
      </c>
      <c r="B15" s="57"/>
      <c r="C15" s="57"/>
      <c r="D15" s="57"/>
      <c r="E15" s="57"/>
      <c r="F15" s="57"/>
      <c r="G15" s="59"/>
      <c r="H15" s="59"/>
      <c r="I15" s="57"/>
      <c r="J15" s="57"/>
      <c r="K15" s="57"/>
      <c r="L15" s="57"/>
      <c r="M15" s="57"/>
      <c r="N15" s="57"/>
      <c r="O15" s="57"/>
      <c r="P15" s="57"/>
    </row>
    <row r="16" spans="1:16" ht="23.25" hidden="1">
      <c r="A16" s="53"/>
      <c r="B16" s="53"/>
      <c r="C16" s="53" t="s">
        <v>380</v>
      </c>
      <c r="D16" s="61"/>
      <c r="E16" s="53"/>
      <c r="F16" s="53"/>
      <c r="G16" s="54">
        <f>11920*12</f>
        <v>143040</v>
      </c>
      <c r="H16" s="54" t="s">
        <v>146</v>
      </c>
      <c r="I16" s="53"/>
      <c r="J16" s="53"/>
      <c r="K16" s="53"/>
      <c r="L16" s="53"/>
      <c r="M16" s="53"/>
      <c r="N16" s="53"/>
      <c r="O16" s="53"/>
      <c r="P16" s="53"/>
    </row>
    <row r="17" spans="1:16" ht="23.25" hidden="1">
      <c r="A17" s="53"/>
      <c r="B17" s="53"/>
      <c r="C17" s="53" t="s">
        <v>381</v>
      </c>
      <c r="D17" s="61"/>
      <c r="E17" s="53"/>
      <c r="F17" s="53"/>
      <c r="G17" s="54">
        <f>8120*12</f>
        <v>97440</v>
      </c>
      <c r="H17" s="54" t="s">
        <v>146</v>
      </c>
      <c r="I17" s="53"/>
      <c r="J17" s="53"/>
      <c r="K17" s="53"/>
      <c r="L17" s="53"/>
      <c r="M17" s="53"/>
      <c r="N17" s="53"/>
      <c r="O17" s="53"/>
      <c r="P17" s="53"/>
    </row>
    <row r="18" spans="1:16" ht="23.25">
      <c r="A18" s="53"/>
      <c r="B18" s="53"/>
      <c r="C18" s="60" t="s">
        <v>646</v>
      </c>
      <c r="D18" s="61"/>
      <c r="E18" s="53"/>
      <c r="F18" s="53"/>
      <c r="G18" s="53"/>
      <c r="H18" s="53" t="s">
        <v>353</v>
      </c>
      <c r="I18" s="54">
        <f>G22+G23</f>
        <v>66000</v>
      </c>
      <c r="J18" s="54" t="s">
        <v>364</v>
      </c>
      <c r="K18" s="53"/>
      <c r="L18" s="53"/>
      <c r="M18" s="53"/>
      <c r="N18" s="53"/>
      <c r="O18" s="53"/>
      <c r="P18" s="53"/>
    </row>
    <row r="19" spans="1:16" ht="23.25">
      <c r="A19" s="53" t="s">
        <v>46</v>
      </c>
      <c r="B19" s="53"/>
      <c r="C19" s="53"/>
      <c r="D19" s="53"/>
      <c r="E19" s="53"/>
      <c r="F19" s="54"/>
      <c r="G19" s="53"/>
      <c r="H19" s="54"/>
      <c r="I19" s="53"/>
      <c r="J19" s="53"/>
      <c r="K19" s="53"/>
      <c r="L19" s="53"/>
      <c r="M19" s="53"/>
      <c r="N19" s="53"/>
      <c r="O19" s="53"/>
      <c r="P19" s="53"/>
    </row>
    <row r="20" spans="1:16" ht="23.25">
      <c r="A20" s="197" t="s">
        <v>823</v>
      </c>
      <c r="B20" s="53"/>
      <c r="C20" s="53"/>
      <c r="D20" s="61"/>
      <c r="E20" s="53"/>
      <c r="F20" s="57" t="s">
        <v>968</v>
      </c>
      <c r="G20" s="54"/>
      <c r="H20" s="54"/>
      <c r="I20" s="53"/>
      <c r="J20" s="53"/>
      <c r="K20" s="53"/>
      <c r="L20" s="53"/>
      <c r="M20" s="53"/>
      <c r="N20" s="53"/>
      <c r="O20" s="53"/>
      <c r="P20" s="53"/>
    </row>
    <row r="21" spans="1:16" s="18" customFormat="1" ht="22.5">
      <c r="A21" s="197" t="s">
        <v>969</v>
      </c>
      <c r="B21" s="57"/>
      <c r="C21" s="57"/>
      <c r="D21" s="57"/>
      <c r="E21" s="57"/>
      <c r="F21" s="57"/>
      <c r="G21" s="59"/>
      <c r="H21" s="59"/>
      <c r="I21" s="57"/>
      <c r="J21" s="57"/>
      <c r="K21" s="57"/>
      <c r="L21" s="57"/>
      <c r="M21" s="57"/>
      <c r="N21" s="57"/>
      <c r="O21" s="57"/>
      <c r="P21" s="57"/>
    </row>
    <row r="22" spans="1:16" ht="23.25" hidden="1">
      <c r="A22" s="53"/>
      <c r="B22" s="53"/>
      <c r="C22" s="53" t="s">
        <v>380</v>
      </c>
      <c r="D22" s="61"/>
      <c r="E22" s="53"/>
      <c r="F22" s="53"/>
      <c r="G22" s="54">
        <f>(500+1500+500)*12</f>
        <v>30000</v>
      </c>
      <c r="H22" s="54" t="s">
        <v>146</v>
      </c>
      <c r="I22" s="53"/>
      <c r="J22" s="53"/>
      <c r="K22" s="53"/>
      <c r="L22" s="53"/>
      <c r="M22" s="53"/>
      <c r="N22" s="53"/>
      <c r="O22" s="53"/>
      <c r="P22" s="53"/>
    </row>
    <row r="23" spans="1:16" ht="23.25" hidden="1">
      <c r="A23" s="53"/>
      <c r="B23" s="53"/>
      <c r="C23" s="53" t="s">
        <v>381</v>
      </c>
      <c r="D23" s="61"/>
      <c r="E23" s="53"/>
      <c r="F23" s="53"/>
      <c r="G23" s="54">
        <f>(1500+1500)*12</f>
        <v>36000</v>
      </c>
      <c r="H23" s="54" t="s">
        <v>146</v>
      </c>
      <c r="I23" s="53"/>
      <c r="J23" s="53"/>
      <c r="K23" s="53"/>
      <c r="L23" s="53"/>
      <c r="M23" s="53"/>
      <c r="N23" s="53"/>
      <c r="O23" s="53"/>
      <c r="P23" s="53"/>
    </row>
    <row r="24" spans="1:16" s="1" customFormat="1" ht="37.5" customHeight="1">
      <c r="A24" s="45"/>
      <c r="B24" s="45" t="s">
        <v>355</v>
      </c>
      <c r="C24" s="45"/>
      <c r="D24" s="45"/>
      <c r="E24" s="45"/>
      <c r="F24" s="45" t="s">
        <v>353</v>
      </c>
      <c r="G24" s="51">
        <v>0</v>
      </c>
      <c r="H24" s="51" t="s">
        <v>146</v>
      </c>
      <c r="I24" s="51"/>
      <c r="J24" s="45"/>
      <c r="K24" s="45"/>
      <c r="L24" s="45"/>
      <c r="M24" s="62"/>
      <c r="N24" s="45"/>
      <c r="O24" s="45"/>
      <c r="P24" s="45"/>
    </row>
    <row r="25" spans="1:16" s="1" customFormat="1" ht="27" customHeight="1">
      <c r="A25" s="45"/>
      <c r="B25" s="45" t="s">
        <v>356</v>
      </c>
      <c r="C25" s="45"/>
      <c r="D25" s="45"/>
      <c r="E25" s="45"/>
      <c r="F25" s="45" t="s">
        <v>353</v>
      </c>
      <c r="G25" s="51">
        <f>I27+I31+I39+I44+I49+I58+I63+I75+I79+I83</f>
        <v>835120</v>
      </c>
      <c r="H25" s="51" t="s">
        <v>350</v>
      </c>
      <c r="I25" s="51"/>
      <c r="J25" s="45"/>
      <c r="K25" s="45"/>
      <c r="L25" s="45"/>
      <c r="M25" s="62"/>
      <c r="N25" s="45"/>
      <c r="O25" s="45"/>
      <c r="P25" s="45"/>
    </row>
    <row r="26" spans="1:16" ht="23.25">
      <c r="A26" s="53"/>
      <c r="B26" s="53"/>
      <c r="C26" s="45" t="s">
        <v>357</v>
      </c>
      <c r="D26" s="53"/>
      <c r="E26" s="53"/>
      <c r="F26" s="53"/>
      <c r="G26" s="54"/>
      <c r="H26" s="54"/>
      <c r="I26" s="54"/>
      <c r="J26" s="53"/>
      <c r="K26" s="53"/>
      <c r="L26" s="53"/>
      <c r="M26" s="61"/>
      <c r="N26" s="53"/>
      <c r="O26" s="53"/>
      <c r="P26" s="53"/>
    </row>
    <row r="27" spans="1:16" ht="23.25">
      <c r="A27" s="53"/>
      <c r="B27" s="53"/>
      <c r="C27" s="60" t="s">
        <v>647</v>
      </c>
      <c r="D27" s="53"/>
      <c r="E27" s="53"/>
      <c r="F27" s="53"/>
      <c r="G27" s="54"/>
      <c r="H27" s="54"/>
      <c r="I27" s="65">
        <v>20000</v>
      </c>
      <c r="J27" s="53" t="s">
        <v>364</v>
      </c>
      <c r="K27" s="53"/>
      <c r="L27" s="53"/>
      <c r="M27" s="61"/>
      <c r="N27" s="53"/>
      <c r="O27" s="53"/>
      <c r="P27" s="53"/>
    </row>
    <row r="28" spans="1:16" ht="23.25">
      <c r="A28" s="53" t="s">
        <v>492</v>
      </c>
      <c r="B28" s="53"/>
      <c r="C28" s="53"/>
      <c r="D28" s="53"/>
      <c r="E28" s="53"/>
      <c r="F28" s="53"/>
      <c r="G28" s="54"/>
      <c r="H28" s="54"/>
      <c r="I28" s="53"/>
      <c r="J28" s="53"/>
      <c r="K28" s="53"/>
      <c r="L28" s="53"/>
      <c r="M28" s="61"/>
      <c r="N28" s="53"/>
      <c r="O28" s="53"/>
      <c r="P28" s="53"/>
    </row>
    <row r="29" spans="1:16" s="18" customFormat="1" ht="22.5">
      <c r="A29" s="59" t="s">
        <v>352</v>
      </c>
      <c r="B29" s="57"/>
      <c r="C29" s="57"/>
      <c r="D29" s="59" t="s">
        <v>812</v>
      </c>
      <c r="E29" s="57"/>
      <c r="F29" s="57"/>
      <c r="G29" s="57"/>
      <c r="H29" s="57" t="s">
        <v>968</v>
      </c>
      <c r="I29" s="57"/>
      <c r="J29" s="57"/>
      <c r="K29" s="57"/>
      <c r="L29" s="57"/>
      <c r="M29" s="197"/>
      <c r="N29" s="57"/>
      <c r="O29" s="57"/>
      <c r="P29" s="57"/>
    </row>
    <row r="30" spans="1:16" ht="23.25">
      <c r="A30" s="197" t="s">
        <v>969</v>
      </c>
      <c r="B30" s="57"/>
      <c r="C30" s="57"/>
      <c r="D30" s="53"/>
      <c r="E30" s="57"/>
      <c r="F30" s="53"/>
      <c r="G30" s="54"/>
      <c r="H30" s="54"/>
      <c r="I30" s="54"/>
      <c r="J30" s="53"/>
      <c r="K30" s="53"/>
      <c r="L30" s="53"/>
      <c r="M30" s="61"/>
      <c r="N30" s="53"/>
      <c r="O30" s="53"/>
      <c r="P30" s="53"/>
    </row>
    <row r="31" spans="1:16" s="16" customFormat="1" ht="23.25">
      <c r="A31" s="53"/>
      <c r="B31" s="53"/>
      <c r="C31" s="55" t="s">
        <v>683</v>
      </c>
      <c r="D31" s="53"/>
      <c r="E31" s="53"/>
      <c r="F31" s="43"/>
      <c r="G31" s="43"/>
      <c r="H31" s="53" t="s">
        <v>353</v>
      </c>
      <c r="I31" s="54">
        <v>30000</v>
      </c>
      <c r="J31" s="54" t="s">
        <v>364</v>
      </c>
      <c r="K31" s="43"/>
      <c r="L31" s="43"/>
      <c r="M31" s="43"/>
      <c r="N31" s="43"/>
      <c r="O31" s="43"/>
      <c r="P31" s="43"/>
    </row>
    <row r="32" spans="1:16" s="16" customFormat="1" ht="23.25">
      <c r="A32" s="53" t="s">
        <v>877</v>
      </c>
      <c r="B32" s="53"/>
      <c r="C32" s="54"/>
      <c r="D32" s="53"/>
      <c r="E32" s="53"/>
      <c r="F32" s="57" t="s">
        <v>352</v>
      </c>
      <c r="G32" s="59"/>
      <c r="H32" s="57" t="s">
        <v>970</v>
      </c>
      <c r="I32" s="53"/>
      <c r="J32" s="53"/>
      <c r="K32" s="43"/>
      <c r="L32" s="43"/>
      <c r="M32" s="43"/>
      <c r="N32" s="43"/>
      <c r="O32" s="43"/>
      <c r="P32" s="43"/>
    </row>
    <row r="33" spans="1:16" s="26" customFormat="1" ht="22.5">
      <c r="A33" s="57" t="s">
        <v>968</v>
      </c>
      <c r="B33" s="57"/>
      <c r="C33" s="56"/>
      <c r="D33" s="57"/>
      <c r="E33" s="197" t="s">
        <v>969</v>
      </c>
      <c r="F33" s="57"/>
      <c r="G33" s="59"/>
      <c r="H33" s="59"/>
      <c r="I33" s="59"/>
      <c r="J33" s="57"/>
      <c r="K33" s="56"/>
      <c r="L33" s="56"/>
      <c r="M33" s="56"/>
      <c r="N33" s="56"/>
      <c r="O33" s="56"/>
      <c r="P33" s="56"/>
    </row>
    <row r="34" spans="1:16" s="26" customFormat="1" ht="22.5">
      <c r="A34" s="57"/>
      <c r="B34" s="57"/>
      <c r="C34" s="56"/>
      <c r="D34" s="57"/>
      <c r="E34" s="197"/>
      <c r="F34" s="57"/>
      <c r="G34" s="59"/>
      <c r="H34" s="59"/>
      <c r="I34" s="59"/>
      <c r="J34" s="57"/>
      <c r="K34" s="56"/>
      <c r="L34" s="56"/>
      <c r="M34" s="56"/>
      <c r="N34" s="56"/>
      <c r="O34" s="56"/>
      <c r="P34" s="56"/>
    </row>
    <row r="35" spans="1:16" s="26" customFormat="1" ht="22.5">
      <c r="A35" s="57"/>
      <c r="B35" s="57"/>
      <c r="C35" s="56"/>
      <c r="D35" s="57"/>
      <c r="E35" s="197"/>
      <c r="F35" s="57"/>
      <c r="G35" s="59"/>
      <c r="H35" s="59"/>
      <c r="I35" s="59"/>
      <c r="J35" s="57"/>
      <c r="K35" s="56"/>
      <c r="L35" s="56"/>
      <c r="M35" s="56"/>
      <c r="N35" s="56"/>
      <c r="O35" s="56"/>
      <c r="P35" s="56"/>
    </row>
    <row r="36" spans="1:16" s="26" customFormat="1" ht="22.5">
      <c r="A36" s="57"/>
      <c r="B36" s="57"/>
      <c r="C36" s="56"/>
      <c r="D36" s="57"/>
      <c r="E36" s="197"/>
      <c r="F36" s="57"/>
      <c r="G36" s="59"/>
      <c r="H36" s="59"/>
      <c r="I36" s="59"/>
      <c r="J36" s="57"/>
      <c r="K36" s="56"/>
      <c r="L36" s="56"/>
      <c r="M36" s="56"/>
      <c r="N36" s="56"/>
      <c r="O36" s="56"/>
      <c r="P36" s="56"/>
    </row>
    <row r="37" spans="1:16" s="26" customFormat="1" ht="22.5">
      <c r="A37" s="57"/>
      <c r="B37" s="57"/>
      <c r="C37" s="56"/>
      <c r="D37" s="57"/>
      <c r="E37" s="197"/>
      <c r="F37" s="57"/>
      <c r="G37" s="59"/>
      <c r="H37" s="59"/>
      <c r="I37" s="59"/>
      <c r="J37" s="57"/>
      <c r="K37" s="56"/>
      <c r="L37" s="56"/>
      <c r="M37" s="56"/>
      <c r="N37" s="56"/>
      <c r="O37" s="56"/>
      <c r="P37" s="56"/>
    </row>
    <row r="38" spans="1:16" s="26" customFormat="1" ht="22.5">
      <c r="A38" s="275" t="s">
        <v>331</v>
      </c>
      <c r="B38" s="275"/>
      <c r="C38" s="275"/>
      <c r="D38" s="275"/>
      <c r="E38" s="275"/>
      <c r="F38" s="275"/>
      <c r="G38" s="275"/>
      <c r="H38" s="275"/>
      <c r="I38" s="275"/>
      <c r="J38" s="275"/>
      <c r="K38" s="56"/>
      <c r="L38" s="56"/>
      <c r="M38" s="56"/>
      <c r="N38" s="56"/>
      <c r="O38" s="56"/>
      <c r="P38" s="56"/>
    </row>
    <row r="39" spans="1:16" ht="23.25">
      <c r="A39" s="53"/>
      <c r="B39" s="53"/>
      <c r="C39" s="60" t="s">
        <v>684</v>
      </c>
      <c r="D39" s="61"/>
      <c r="E39" s="53"/>
      <c r="F39" s="53"/>
      <c r="G39" s="53"/>
      <c r="H39" s="63" t="s">
        <v>353</v>
      </c>
      <c r="I39" s="54">
        <v>30000</v>
      </c>
      <c r="J39" s="53" t="s">
        <v>364</v>
      </c>
      <c r="K39" s="53"/>
      <c r="L39" s="53"/>
      <c r="M39" s="53"/>
      <c r="N39" s="53"/>
      <c r="O39" s="53"/>
      <c r="P39" s="53"/>
    </row>
    <row r="40" spans="1:16" ht="23.25">
      <c r="A40" s="53" t="s">
        <v>493</v>
      </c>
      <c r="B40" s="53"/>
      <c r="C40" s="53"/>
      <c r="D40" s="61"/>
      <c r="E40" s="53"/>
      <c r="F40" s="53"/>
      <c r="G40" s="53"/>
      <c r="H40" s="57" t="s">
        <v>352</v>
      </c>
      <c r="I40" s="53"/>
      <c r="J40" s="53"/>
      <c r="K40" s="53"/>
      <c r="L40" s="53"/>
      <c r="M40" s="53"/>
      <c r="N40" s="53"/>
      <c r="O40" s="53"/>
      <c r="P40" s="53"/>
    </row>
    <row r="41" spans="1:16" s="18" customFormat="1" ht="22.5">
      <c r="A41" s="197" t="s">
        <v>823</v>
      </c>
      <c r="B41" s="57"/>
      <c r="C41" s="57"/>
      <c r="D41" s="197"/>
      <c r="E41" s="57"/>
      <c r="F41" s="57" t="s">
        <v>968</v>
      </c>
      <c r="G41" s="57"/>
      <c r="H41" s="57"/>
      <c r="I41" s="57"/>
      <c r="J41" s="57"/>
      <c r="K41" s="57"/>
      <c r="L41" s="59"/>
      <c r="M41" s="57"/>
      <c r="N41" s="57"/>
      <c r="O41" s="57"/>
      <c r="P41" s="57"/>
    </row>
    <row r="42" spans="1:16" s="18" customFormat="1" ht="22.5">
      <c r="A42" s="197" t="s">
        <v>969</v>
      </c>
      <c r="B42" s="57"/>
      <c r="C42" s="57"/>
      <c r="D42" s="197"/>
      <c r="E42" s="57"/>
      <c r="F42" s="57"/>
      <c r="G42" s="57"/>
      <c r="H42" s="57"/>
      <c r="I42" s="197"/>
      <c r="J42" s="57"/>
      <c r="K42" s="57"/>
      <c r="L42" s="59"/>
      <c r="M42" s="57"/>
      <c r="N42" s="57"/>
      <c r="O42" s="57"/>
      <c r="P42" s="57"/>
    </row>
    <row r="43" spans="1:16" s="18" customFormat="1" ht="23.25">
      <c r="A43" s="59"/>
      <c r="B43" s="53"/>
      <c r="C43" s="60" t="s">
        <v>586</v>
      </c>
      <c r="D43" s="53"/>
      <c r="E43" s="57"/>
      <c r="F43" s="57"/>
      <c r="G43" s="54"/>
      <c r="H43" s="53"/>
      <c r="I43" s="53"/>
      <c r="J43" s="57"/>
      <c r="K43" s="57"/>
      <c r="L43" s="59"/>
      <c r="M43" s="57"/>
      <c r="N43" s="57"/>
      <c r="O43" s="57"/>
      <c r="P43" s="57"/>
    </row>
    <row r="44" spans="1:16" s="18" customFormat="1" ht="23.25">
      <c r="A44" s="54" t="s">
        <v>123</v>
      </c>
      <c r="B44" s="53"/>
      <c r="C44" s="57"/>
      <c r="D44" s="57"/>
      <c r="E44" s="57"/>
      <c r="F44" s="57"/>
      <c r="G44" s="54"/>
      <c r="H44" s="53" t="s">
        <v>353</v>
      </c>
      <c r="I44" s="65">
        <f>(11920+8120)*3</f>
        <v>60120</v>
      </c>
      <c r="J44" s="54" t="s">
        <v>146</v>
      </c>
      <c r="K44" s="65"/>
      <c r="L44" s="59"/>
      <c r="M44" s="57"/>
      <c r="N44" s="57"/>
      <c r="O44" s="57"/>
      <c r="P44" s="57"/>
    </row>
    <row r="45" spans="1:16" s="18" customFormat="1" ht="23.25">
      <c r="A45" s="53" t="s">
        <v>878</v>
      </c>
      <c r="B45" s="53"/>
      <c r="C45" s="65"/>
      <c r="D45" s="54"/>
      <c r="E45" s="53"/>
      <c r="F45" s="57"/>
      <c r="G45" s="54"/>
      <c r="H45" s="53"/>
      <c r="I45" s="53"/>
      <c r="J45" s="57"/>
      <c r="K45" s="57"/>
      <c r="L45" s="59"/>
      <c r="M45" s="57"/>
      <c r="N45" s="57"/>
      <c r="O45" s="57"/>
      <c r="P45" s="57"/>
    </row>
    <row r="46" spans="1:16" s="18" customFormat="1" ht="23.25">
      <c r="A46" s="54" t="s">
        <v>879</v>
      </c>
      <c r="B46" s="53"/>
      <c r="C46" s="57"/>
      <c r="D46" s="57"/>
      <c r="E46" s="59" t="s">
        <v>352</v>
      </c>
      <c r="F46" s="57"/>
      <c r="G46" s="59" t="s">
        <v>899</v>
      </c>
      <c r="H46" s="57"/>
      <c r="I46" s="54"/>
      <c r="J46" s="57"/>
      <c r="K46" s="57"/>
      <c r="L46" s="59"/>
      <c r="M46" s="57"/>
      <c r="N46" s="57"/>
      <c r="O46" s="57"/>
      <c r="P46" s="57"/>
    </row>
    <row r="47" spans="1:16" s="18" customFormat="1" ht="23.25">
      <c r="A47" s="57" t="s">
        <v>968</v>
      </c>
      <c r="B47" s="53"/>
      <c r="C47" s="53"/>
      <c r="D47" s="53"/>
      <c r="E47" s="57" t="s">
        <v>969</v>
      </c>
      <c r="F47" s="57"/>
      <c r="G47" s="54"/>
      <c r="H47" s="54"/>
      <c r="I47" s="53"/>
      <c r="J47" s="57"/>
      <c r="K47" s="57"/>
      <c r="L47" s="59"/>
      <c r="M47" s="57"/>
      <c r="N47" s="57"/>
      <c r="O47" s="57"/>
      <c r="P47" s="57"/>
    </row>
    <row r="48" spans="1:16" ht="23.25">
      <c r="A48" s="53"/>
      <c r="B48" s="53"/>
      <c r="C48" s="60" t="s">
        <v>365</v>
      </c>
      <c r="D48" s="61"/>
      <c r="E48" s="53"/>
      <c r="F48" s="53"/>
      <c r="G48" s="54"/>
      <c r="H48" s="54"/>
      <c r="I48" s="53"/>
      <c r="J48" s="53"/>
      <c r="K48" s="53"/>
      <c r="L48" s="53"/>
      <c r="M48" s="53"/>
      <c r="N48" s="53"/>
      <c r="O48" s="53"/>
      <c r="P48" s="53"/>
    </row>
    <row r="49" spans="1:16" ht="23.25">
      <c r="A49" s="53"/>
      <c r="B49" s="53"/>
      <c r="C49" s="60" t="s">
        <v>587</v>
      </c>
      <c r="D49" s="61"/>
      <c r="E49" s="53"/>
      <c r="F49" s="53"/>
      <c r="G49" s="53"/>
      <c r="H49" s="54" t="s">
        <v>353</v>
      </c>
      <c r="I49" s="54">
        <f>C51+I54</f>
        <v>95000</v>
      </c>
      <c r="J49" s="53" t="s">
        <v>364</v>
      </c>
      <c r="K49" s="53"/>
      <c r="L49" s="53"/>
      <c r="M49" s="53"/>
      <c r="N49" s="53"/>
      <c r="O49" s="53"/>
      <c r="P49" s="53"/>
    </row>
    <row r="50" spans="1:16" ht="23.25">
      <c r="A50" s="53"/>
      <c r="B50" s="53"/>
      <c r="C50" s="53" t="s">
        <v>696</v>
      </c>
      <c r="D50" s="61"/>
      <c r="E50" s="53"/>
      <c r="F50" s="53"/>
      <c r="G50" s="54"/>
      <c r="H50" s="54"/>
      <c r="I50" s="53"/>
      <c r="J50" s="53"/>
      <c r="K50" s="53"/>
      <c r="L50" s="53"/>
      <c r="M50" s="53"/>
      <c r="N50" s="53"/>
      <c r="O50" s="53"/>
      <c r="P50" s="53"/>
    </row>
    <row r="51" spans="1:16" ht="23.25">
      <c r="A51" s="53" t="s">
        <v>695</v>
      </c>
      <c r="B51" s="53"/>
      <c r="C51" s="54">
        <v>80000</v>
      </c>
      <c r="D51" s="61" t="s">
        <v>608</v>
      </c>
      <c r="E51" s="53" t="s">
        <v>698</v>
      </c>
      <c r="F51" s="53"/>
      <c r="G51" s="54"/>
      <c r="H51" s="54"/>
      <c r="I51" s="53"/>
      <c r="J51" s="53"/>
      <c r="K51" s="53"/>
      <c r="L51" s="53"/>
      <c r="M51" s="53"/>
      <c r="N51" s="53"/>
      <c r="O51" s="53"/>
      <c r="P51" s="53"/>
    </row>
    <row r="52" spans="1:16" ht="23.25">
      <c r="A52" s="53" t="s">
        <v>697</v>
      </c>
      <c r="B52" s="53"/>
      <c r="C52" s="54"/>
      <c r="D52" s="61"/>
      <c r="E52" s="57" t="s">
        <v>249</v>
      </c>
      <c r="F52" s="57"/>
      <c r="G52" s="197"/>
      <c r="H52" s="54"/>
      <c r="I52" s="53"/>
      <c r="J52" s="53"/>
      <c r="K52" s="53"/>
      <c r="L52" s="53"/>
      <c r="M52" s="53"/>
      <c r="N52" s="53"/>
      <c r="O52" s="53"/>
      <c r="P52" s="53"/>
    </row>
    <row r="53" spans="1:16" s="18" customFormat="1" ht="22.5">
      <c r="A53" s="57" t="s">
        <v>968</v>
      </c>
      <c r="B53" s="57"/>
      <c r="C53" s="57"/>
      <c r="D53" s="57"/>
      <c r="E53" s="197" t="s">
        <v>969</v>
      </c>
      <c r="F53" s="57"/>
      <c r="G53" s="59"/>
      <c r="H53" s="59"/>
      <c r="I53" s="57"/>
      <c r="J53" s="57"/>
      <c r="K53" s="57"/>
      <c r="L53" s="57"/>
      <c r="M53" s="57"/>
      <c r="N53" s="57"/>
      <c r="O53" s="57"/>
      <c r="P53" s="57"/>
    </row>
    <row r="54" spans="1:16" ht="23.25">
      <c r="A54" s="53"/>
      <c r="B54" s="53"/>
      <c r="C54" s="53" t="s">
        <v>977</v>
      </c>
      <c r="D54" s="61"/>
      <c r="E54" s="53"/>
      <c r="F54" s="53"/>
      <c r="G54" s="54"/>
      <c r="H54" s="53" t="s">
        <v>353</v>
      </c>
      <c r="I54" s="54">
        <v>15000</v>
      </c>
      <c r="J54" s="54" t="s">
        <v>364</v>
      </c>
      <c r="K54" s="53"/>
      <c r="L54" s="53"/>
      <c r="M54" s="53"/>
      <c r="N54" s="53"/>
      <c r="O54" s="53"/>
      <c r="P54" s="53"/>
    </row>
    <row r="55" spans="1:16" ht="23.25">
      <c r="A55" s="53" t="s">
        <v>14</v>
      </c>
      <c r="B55" s="53"/>
      <c r="C55" s="54"/>
      <c r="D55" s="61"/>
      <c r="E55" s="53"/>
      <c r="F55" s="56" t="s">
        <v>956</v>
      </c>
      <c r="G55" s="54"/>
      <c r="H55" s="216" t="s">
        <v>823</v>
      </c>
      <c r="I55" s="53"/>
      <c r="J55" s="53"/>
      <c r="K55" s="53"/>
      <c r="L55" s="53"/>
      <c r="M55" s="53"/>
      <c r="N55" s="53"/>
      <c r="O55" s="53"/>
      <c r="P55" s="53"/>
    </row>
    <row r="56" spans="1:16" s="18" customFormat="1" ht="22.5">
      <c r="A56" s="57" t="s">
        <v>968</v>
      </c>
      <c r="B56" s="57"/>
      <c r="C56" s="57"/>
      <c r="D56" s="57"/>
      <c r="E56" s="197" t="s">
        <v>969</v>
      </c>
      <c r="F56" s="57"/>
      <c r="G56" s="59"/>
      <c r="H56" s="59"/>
      <c r="I56" s="57"/>
      <c r="J56" s="57"/>
      <c r="K56" s="57"/>
      <c r="L56" s="57"/>
      <c r="M56" s="57"/>
      <c r="N56" s="57"/>
      <c r="O56" s="57"/>
      <c r="P56" s="57"/>
    </row>
    <row r="57" spans="1:16" ht="23.25">
      <c r="A57" s="53"/>
      <c r="B57" s="53"/>
      <c r="C57" s="60" t="s">
        <v>588</v>
      </c>
      <c r="D57" s="61"/>
      <c r="E57" s="53"/>
      <c r="F57" s="53"/>
      <c r="G57" s="54"/>
      <c r="H57" s="54"/>
      <c r="I57" s="53"/>
      <c r="J57" s="53"/>
      <c r="K57" s="53"/>
      <c r="L57" s="53"/>
      <c r="M57" s="53"/>
      <c r="N57" s="53"/>
      <c r="O57" s="53"/>
      <c r="P57" s="53"/>
    </row>
    <row r="58" spans="1:16" ht="23.25">
      <c r="A58" s="53"/>
      <c r="B58" s="53"/>
      <c r="C58" s="53"/>
      <c r="D58" s="53"/>
      <c r="E58" s="53"/>
      <c r="F58" s="53"/>
      <c r="G58" s="54"/>
      <c r="H58" s="53" t="s">
        <v>353</v>
      </c>
      <c r="I58" s="54">
        <v>50000</v>
      </c>
      <c r="J58" s="61" t="s">
        <v>364</v>
      </c>
      <c r="K58" s="53"/>
      <c r="L58" s="53"/>
      <c r="M58" s="53"/>
      <c r="N58" s="53"/>
      <c r="O58" s="53"/>
      <c r="P58" s="53"/>
    </row>
    <row r="59" spans="1:16" ht="23.25">
      <c r="A59" s="53" t="s">
        <v>881</v>
      </c>
      <c r="B59" s="53"/>
      <c r="C59" s="54"/>
      <c r="D59" s="61"/>
      <c r="E59" s="53"/>
      <c r="F59" s="53"/>
      <c r="G59" s="54"/>
      <c r="H59" s="54"/>
      <c r="I59" s="53"/>
      <c r="J59" s="53"/>
      <c r="K59" s="53"/>
      <c r="L59" s="53"/>
      <c r="M59" s="53"/>
      <c r="N59" s="53"/>
      <c r="O59" s="53"/>
      <c r="P59" s="53"/>
    </row>
    <row r="60" spans="1:16" ht="23.25">
      <c r="A60" s="53" t="s">
        <v>880</v>
      </c>
      <c r="B60" s="53"/>
      <c r="C60" s="53"/>
      <c r="D60" s="61"/>
      <c r="E60" s="53"/>
      <c r="F60" s="57" t="s">
        <v>352</v>
      </c>
      <c r="G60" s="54"/>
      <c r="H60" s="54"/>
      <c r="I60" s="53"/>
      <c r="J60" s="53"/>
      <c r="K60" s="53"/>
      <c r="L60" s="53"/>
      <c r="M60" s="53"/>
      <c r="N60" s="53"/>
      <c r="O60" s="53"/>
      <c r="P60" s="53"/>
    </row>
    <row r="61" spans="1:16" s="25" customFormat="1" ht="22.5">
      <c r="A61" s="197" t="s">
        <v>823</v>
      </c>
      <c r="B61" s="209"/>
      <c r="C61" s="209"/>
      <c r="D61" s="217"/>
      <c r="E61" s="209"/>
      <c r="F61" s="57" t="s">
        <v>968</v>
      </c>
      <c r="G61" s="209"/>
      <c r="H61" s="209"/>
      <c r="I61" s="209"/>
      <c r="J61" s="209"/>
      <c r="K61" s="209"/>
      <c r="L61" s="209"/>
      <c r="M61" s="209"/>
      <c r="N61" s="209"/>
      <c r="O61" s="209"/>
      <c r="P61" s="209"/>
    </row>
    <row r="62" spans="1:16" s="25" customFormat="1" ht="22.5">
      <c r="A62" s="197" t="s">
        <v>969</v>
      </c>
      <c r="B62" s="209"/>
      <c r="C62" s="209"/>
      <c r="D62" s="217"/>
      <c r="E62" s="209"/>
      <c r="F62" s="57"/>
      <c r="G62" s="217"/>
      <c r="H62" s="209"/>
      <c r="I62" s="209"/>
      <c r="J62" s="209"/>
      <c r="K62" s="209"/>
      <c r="L62" s="209"/>
      <c r="M62" s="209"/>
      <c r="N62" s="209"/>
      <c r="O62" s="209"/>
      <c r="P62" s="209"/>
    </row>
    <row r="63" spans="1:16" ht="23.25">
      <c r="A63" s="53"/>
      <c r="B63" s="53"/>
      <c r="C63" s="60" t="s">
        <v>648</v>
      </c>
      <c r="D63" s="61"/>
      <c r="E63" s="53"/>
      <c r="F63" s="53"/>
      <c r="G63" s="54"/>
      <c r="H63" s="53"/>
      <c r="I63" s="54">
        <v>400000</v>
      </c>
      <c r="J63" s="53" t="s">
        <v>146</v>
      </c>
      <c r="K63" s="53"/>
      <c r="L63" s="53"/>
      <c r="M63" s="53"/>
      <c r="N63" s="53"/>
      <c r="O63" s="53"/>
      <c r="P63" s="53"/>
    </row>
    <row r="64" spans="1:16" ht="23.25">
      <c r="A64" s="53" t="s">
        <v>261</v>
      </c>
      <c r="B64" s="53"/>
      <c r="C64" s="53"/>
      <c r="D64" s="53"/>
      <c r="E64" s="53"/>
      <c r="F64" s="53"/>
      <c r="G64" s="54"/>
      <c r="H64" s="53"/>
      <c r="I64" s="53"/>
      <c r="J64" s="54"/>
      <c r="K64" s="53"/>
      <c r="L64" s="53"/>
      <c r="M64" s="53"/>
      <c r="N64" s="53"/>
      <c r="O64" s="53"/>
      <c r="P64" s="53"/>
    </row>
    <row r="65" spans="1:16" ht="23.25">
      <c r="A65" s="57" t="s">
        <v>699</v>
      </c>
      <c r="B65" s="53"/>
      <c r="C65" s="53"/>
      <c r="D65" s="53"/>
      <c r="E65" s="197" t="s">
        <v>823</v>
      </c>
      <c r="F65" s="53"/>
      <c r="G65" s="53"/>
      <c r="H65" s="54"/>
      <c r="I65" s="53"/>
      <c r="J65" s="53"/>
      <c r="K65" s="53"/>
      <c r="L65" s="53"/>
      <c r="M65" s="53"/>
      <c r="N65" s="53"/>
      <c r="O65" s="53"/>
      <c r="P65" s="53"/>
    </row>
    <row r="66" spans="1:16" s="18" customFormat="1" ht="22.5">
      <c r="A66" s="57" t="s">
        <v>968</v>
      </c>
      <c r="B66" s="57"/>
      <c r="C66" s="57"/>
      <c r="D66" s="57"/>
      <c r="E66" s="197" t="s">
        <v>969</v>
      </c>
      <c r="F66" s="57"/>
      <c r="G66" s="59"/>
      <c r="H66" s="57"/>
      <c r="I66" s="57"/>
      <c r="J66" s="57"/>
      <c r="K66" s="57"/>
      <c r="L66" s="57"/>
      <c r="M66" s="57"/>
      <c r="N66" s="57"/>
      <c r="O66" s="57"/>
      <c r="P66" s="57"/>
    </row>
    <row r="67" spans="1:16" s="18" customFormat="1" ht="22.5">
      <c r="A67" s="57"/>
      <c r="B67" s="57"/>
      <c r="C67" s="57"/>
      <c r="D67" s="57"/>
      <c r="E67" s="197"/>
      <c r="F67" s="57"/>
      <c r="G67" s="59"/>
      <c r="H67" s="57"/>
      <c r="I67" s="57"/>
      <c r="J67" s="57"/>
      <c r="K67" s="57"/>
      <c r="L67" s="57"/>
      <c r="M67" s="57"/>
      <c r="N67" s="57"/>
      <c r="O67" s="57"/>
      <c r="P67" s="57"/>
    </row>
    <row r="68" spans="1:16" s="18" customFormat="1" ht="22.5">
      <c r="A68" s="57"/>
      <c r="B68" s="57"/>
      <c r="C68" s="57"/>
      <c r="D68" s="57"/>
      <c r="E68" s="197"/>
      <c r="F68" s="57"/>
      <c r="G68" s="59"/>
      <c r="H68" s="57"/>
      <c r="I68" s="57"/>
      <c r="J68" s="57"/>
      <c r="K68" s="57"/>
      <c r="L68" s="57"/>
      <c r="M68" s="57"/>
      <c r="N68" s="57"/>
      <c r="O68" s="57"/>
      <c r="P68" s="57"/>
    </row>
    <row r="69" spans="1:16" s="18" customFormat="1" ht="22.5">
      <c r="A69" s="57"/>
      <c r="B69" s="57"/>
      <c r="C69" s="57"/>
      <c r="D69" s="57"/>
      <c r="E69" s="197"/>
      <c r="F69" s="57"/>
      <c r="G69" s="59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18" customFormat="1" ht="22.5">
      <c r="A70" s="57"/>
      <c r="B70" s="57"/>
      <c r="C70" s="57"/>
      <c r="D70" s="57"/>
      <c r="E70" s="197"/>
      <c r="F70" s="57"/>
      <c r="G70" s="59"/>
      <c r="H70" s="57"/>
      <c r="I70" s="57"/>
      <c r="J70" s="57"/>
      <c r="K70" s="57"/>
      <c r="L70" s="57"/>
      <c r="M70" s="57"/>
      <c r="N70" s="57"/>
      <c r="O70" s="57"/>
      <c r="P70" s="57"/>
    </row>
    <row r="71" spans="1:16" s="18" customFormat="1" ht="22.5">
      <c r="A71" s="57"/>
      <c r="B71" s="57"/>
      <c r="C71" s="57"/>
      <c r="D71" s="57"/>
      <c r="E71" s="197"/>
      <c r="F71" s="57"/>
      <c r="G71" s="59"/>
      <c r="H71" s="57"/>
      <c r="I71" s="57"/>
      <c r="J71" s="57"/>
      <c r="K71" s="57"/>
      <c r="L71" s="57"/>
      <c r="M71" s="57"/>
      <c r="N71" s="57"/>
      <c r="O71" s="57"/>
      <c r="P71" s="57"/>
    </row>
    <row r="72" spans="1:16" s="18" customFormat="1" ht="22.5">
      <c r="A72" s="57"/>
      <c r="B72" s="57"/>
      <c r="C72" s="57"/>
      <c r="D72" s="57"/>
      <c r="E72" s="197"/>
      <c r="F72" s="57"/>
      <c r="G72" s="59"/>
      <c r="H72" s="57"/>
      <c r="I72" s="57"/>
      <c r="J72" s="57"/>
      <c r="K72" s="57"/>
      <c r="L72" s="57"/>
      <c r="M72" s="57"/>
      <c r="N72" s="57"/>
      <c r="O72" s="57"/>
      <c r="P72" s="57"/>
    </row>
    <row r="73" spans="1:16" s="18" customFormat="1" ht="22.5">
      <c r="A73" s="275" t="s">
        <v>332</v>
      </c>
      <c r="B73" s="275"/>
      <c r="C73" s="275"/>
      <c r="D73" s="275"/>
      <c r="E73" s="275"/>
      <c r="F73" s="275"/>
      <c r="G73" s="275"/>
      <c r="H73" s="275"/>
      <c r="I73" s="275"/>
      <c r="J73" s="275"/>
      <c r="K73" s="57"/>
      <c r="L73" s="57"/>
      <c r="M73" s="57"/>
      <c r="N73" s="57"/>
      <c r="O73" s="57"/>
      <c r="P73" s="57"/>
    </row>
    <row r="74" spans="1:16" ht="23.25">
      <c r="A74" s="53"/>
      <c r="B74" s="53"/>
      <c r="C74" s="60" t="s">
        <v>376</v>
      </c>
      <c r="D74" s="61"/>
      <c r="E74" s="53"/>
      <c r="F74" s="53"/>
      <c r="G74" s="54"/>
      <c r="H74" s="54"/>
      <c r="I74" s="53"/>
      <c r="J74" s="53"/>
      <c r="K74" s="53"/>
      <c r="L74" s="53"/>
      <c r="M74" s="53"/>
      <c r="N74" s="53"/>
      <c r="O74" s="53"/>
      <c r="P74" s="53"/>
    </row>
    <row r="75" spans="1:16" ht="23.25">
      <c r="A75" s="53"/>
      <c r="B75" s="53"/>
      <c r="C75" s="60" t="s">
        <v>589</v>
      </c>
      <c r="D75" s="61"/>
      <c r="E75" s="53"/>
      <c r="F75" s="53"/>
      <c r="G75" s="53"/>
      <c r="H75" s="53" t="s">
        <v>353</v>
      </c>
      <c r="I75" s="54">
        <v>30000</v>
      </c>
      <c r="J75" s="54" t="s">
        <v>364</v>
      </c>
      <c r="K75" s="53"/>
      <c r="L75" s="53"/>
      <c r="M75" s="53"/>
      <c r="N75" s="53"/>
      <c r="O75" s="53"/>
      <c r="P75" s="53"/>
    </row>
    <row r="76" spans="1:16" ht="23.25">
      <c r="A76" s="53" t="s">
        <v>868</v>
      </c>
      <c r="B76" s="53"/>
      <c r="C76" s="53"/>
      <c r="D76" s="61"/>
      <c r="E76" s="53"/>
      <c r="F76" s="53"/>
      <c r="G76" s="53"/>
      <c r="H76" s="57" t="s">
        <v>906</v>
      </c>
      <c r="I76" s="59"/>
      <c r="J76" s="53"/>
      <c r="K76" s="53"/>
      <c r="L76" s="53"/>
      <c r="M76" s="53"/>
      <c r="N76" s="53"/>
      <c r="O76" s="53"/>
      <c r="P76" s="53"/>
    </row>
    <row r="77" spans="1:16" ht="23.25">
      <c r="A77" s="57" t="s">
        <v>882</v>
      </c>
      <c r="B77" s="53"/>
      <c r="C77" s="53"/>
      <c r="D77" s="61"/>
      <c r="E77" s="53"/>
      <c r="F77" s="57" t="s">
        <v>968</v>
      </c>
      <c r="G77" s="59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23.25">
      <c r="A78" s="197" t="s">
        <v>969</v>
      </c>
      <c r="B78" s="53"/>
      <c r="C78" s="53"/>
      <c r="D78" s="61"/>
      <c r="E78" s="53"/>
      <c r="F78" s="53"/>
      <c r="G78" s="59"/>
      <c r="H78" s="197"/>
      <c r="I78" s="53"/>
      <c r="J78" s="53"/>
      <c r="K78" s="53"/>
      <c r="L78" s="53"/>
      <c r="M78" s="53"/>
      <c r="N78" s="53"/>
      <c r="O78" s="53"/>
      <c r="P78" s="53"/>
    </row>
    <row r="79" spans="1:16" ht="23.25">
      <c r="A79" s="53"/>
      <c r="B79" s="53"/>
      <c r="C79" s="60" t="s">
        <v>649</v>
      </c>
      <c r="D79" s="61"/>
      <c r="E79" s="53"/>
      <c r="F79" s="53"/>
      <c r="G79" s="53"/>
      <c r="H79" s="53" t="s">
        <v>353</v>
      </c>
      <c r="I79" s="54">
        <v>100000</v>
      </c>
      <c r="J79" s="54" t="s">
        <v>608</v>
      </c>
      <c r="K79" s="53"/>
      <c r="L79" s="53"/>
      <c r="M79" s="53"/>
      <c r="N79" s="53"/>
      <c r="O79" s="53"/>
      <c r="P79" s="53"/>
    </row>
    <row r="80" spans="1:16" ht="23.25">
      <c r="A80" s="53" t="s">
        <v>883</v>
      </c>
      <c r="B80" s="53"/>
      <c r="C80" s="53"/>
      <c r="D80" s="61"/>
      <c r="E80" s="53"/>
      <c r="F80" s="57" t="s">
        <v>699</v>
      </c>
      <c r="G80" s="57"/>
      <c r="H80" s="53"/>
      <c r="I80" s="59"/>
      <c r="J80" s="53"/>
      <c r="K80" s="53"/>
      <c r="L80" s="53"/>
      <c r="M80" s="53"/>
      <c r="N80" s="53"/>
      <c r="O80" s="53"/>
      <c r="P80" s="53"/>
    </row>
    <row r="81" spans="1:16" ht="23.25">
      <c r="A81" s="197" t="s">
        <v>823</v>
      </c>
      <c r="B81" s="53"/>
      <c r="C81" s="53"/>
      <c r="D81" s="61"/>
      <c r="E81" s="53"/>
      <c r="F81" s="57" t="s">
        <v>968</v>
      </c>
      <c r="G81" s="57"/>
      <c r="H81" s="197"/>
      <c r="I81" s="59"/>
      <c r="J81" s="53"/>
      <c r="K81" s="53"/>
      <c r="L81" s="53"/>
      <c r="M81" s="53"/>
      <c r="N81" s="53"/>
      <c r="O81" s="53"/>
      <c r="P81" s="53"/>
    </row>
    <row r="82" spans="1:16" ht="23.25">
      <c r="A82" s="197" t="s">
        <v>969</v>
      </c>
      <c r="B82" s="53"/>
      <c r="C82" s="53"/>
      <c r="D82" s="61"/>
      <c r="E82" s="53"/>
      <c r="F82" s="57"/>
      <c r="G82" s="57"/>
      <c r="H82" s="197"/>
      <c r="I82" s="59"/>
      <c r="J82" s="53"/>
      <c r="K82" s="53"/>
      <c r="L82" s="53"/>
      <c r="M82" s="53"/>
      <c r="N82" s="53"/>
      <c r="O82" s="53"/>
      <c r="P82" s="53"/>
    </row>
    <row r="83" spans="1:16" ht="23.25">
      <c r="A83" s="53"/>
      <c r="B83" s="53"/>
      <c r="C83" s="60" t="s">
        <v>650</v>
      </c>
      <c r="D83" s="53"/>
      <c r="E83" s="53"/>
      <c r="F83" s="53"/>
      <c r="G83" s="53"/>
      <c r="H83" s="53" t="s">
        <v>353</v>
      </c>
      <c r="I83" s="54">
        <v>20000</v>
      </c>
      <c r="J83" s="54" t="s">
        <v>364</v>
      </c>
      <c r="K83" s="53"/>
      <c r="L83" s="53"/>
      <c r="M83" s="61"/>
      <c r="N83" s="53"/>
      <c r="O83" s="53"/>
      <c r="P83" s="53"/>
    </row>
    <row r="84" spans="1:16" ht="23.25">
      <c r="A84" s="53" t="s">
        <v>884</v>
      </c>
      <c r="B84" s="53"/>
      <c r="C84" s="53"/>
      <c r="D84" s="53"/>
      <c r="E84" s="53"/>
      <c r="F84" s="53"/>
      <c r="G84" s="54"/>
      <c r="H84" s="57" t="s">
        <v>699</v>
      </c>
      <c r="I84" s="54"/>
      <c r="J84" s="53"/>
      <c r="K84" s="53"/>
      <c r="L84" s="53"/>
      <c r="M84" s="61"/>
      <c r="N84" s="53"/>
      <c r="O84" s="53"/>
      <c r="P84" s="53"/>
    </row>
    <row r="85" spans="1:16" ht="23.25">
      <c r="A85" s="197" t="s">
        <v>823</v>
      </c>
      <c r="B85" s="53"/>
      <c r="C85" s="53"/>
      <c r="D85" s="61"/>
      <c r="E85" s="53"/>
      <c r="F85" s="57" t="s">
        <v>968</v>
      </c>
      <c r="G85" s="57"/>
      <c r="H85" s="197"/>
      <c r="I85" s="59"/>
      <c r="J85" s="53"/>
      <c r="K85" s="53"/>
      <c r="L85" s="53"/>
      <c r="M85" s="53"/>
      <c r="N85" s="53"/>
      <c r="O85" s="53"/>
      <c r="P85" s="53"/>
    </row>
    <row r="86" spans="1:16" s="18" customFormat="1" ht="22.5">
      <c r="A86" s="197" t="s">
        <v>969</v>
      </c>
      <c r="B86" s="57"/>
      <c r="C86" s="57"/>
      <c r="D86" s="57"/>
      <c r="E86" s="57"/>
      <c r="F86" s="57"/>
      <c r="G86" s="59"/>
      <c r="H86" s="59"/>
      <c r="I86" s="57"/>
      <c r="J86" s="57"/>
      <c r="K86" s="57"/>
      <c r="L86" s="57"/>
      <c r="M86" s="57"/>
      <c r="N86" s="57"/>
      <c r="O86" s="57"/>
      <c r="P86" s="57"/>
    </row>
    <row r="87" spans="1:16" s="1" customFormat="1" ht="33" customHeight="1">
      <c r="A87" s="45"/>
      <c r="B87" s="45" t="s">
        <v>503</v>
      </c>
      <c r="C87" s="45"/>
      <c r="D87" s="45"/>
      <c r="E87" s="45" t="s">
        <v>382</v>
      </c>
      <c r="F87" s="45"/>
      <c r="G87" s="51">
        <v>0</v>
      </c>
      <c r="H87" s="51" t="s">
        <v>146</v>
      </c>
      <c r="I87" s="51"/>
      <c r="J87" s="45"/>
      <c r="K87" s="45"/>
      <c r="L87" s="45"/>
      <c r="M87" s="45"/>
      <c r="N87" s="45"/>
      <c r="O87" s="45"/>
      <c r="P87" s="45"/>
    </row>
    <row r="88" spans="1:16" s="1" customFormat="1" ht="33" customHeight="1">
      <c r="A88" s="45"/>
      <c r="B88" s="45"/>
      <c r="C88" s="45"/>
      <c r="D88" s="45"/>
      <c r="E88" s="45"/>
      <c r="F88" s="45"/>
      <c r="G88" s="51"/>
      <c r="H88" s="51"/>
      <c r="I88" s="51"/>
      <c r="J88" s="45"/>
      <c r="K88" s="45"/>
      <c r="L88" s="45"/>
      <c r="M88" s="45"/>
      <c r="N88" s="45"/>
      <c r="O88" s="45"/>
      <c r="P88" s="45"/>
    </row>
    <row r="89" spans="1:16" s="6" customFormat="1" ht="26.25">
      <c r="A89" s="46" t="s">
        <v>810</v>
      </c>
      <c r="B89" s="46"/>
      <c r="C89" s="46"/>
      <c r="D89" s="46"/>
      <c r="E89" s="189">
        <f>I91+H92</f>
        <v>0</v>
      </c>
      <c r="F89" s="46" t="s">
        <v>350</v>
      </c>
      <c r="G89" s="47"/>
      <c r="H89" s="47"/>
      <c r="I89" s="47"/>
      <c r="J89" s="46"/>
      <c r="K89" s="46"/>
      <c r="L89" s="46"/>
      <c r="M89" s="46"/>
      <c r="N89" s="46"/>
      <c r="O89" s="46"/>
      <c r="P89" s="46"/>
    </row>
    <row r="90" spans="1:16" ht="23.25">
      <c r="A90" s="53"/>
      <c r="B90" s="45" t="s">
        <v>378</v>
      </c>
      <c r="C90" s="53"/>
      <c r="D90" s="53"/>
      <c r="E90" s="53"/>
      <c r="F90" s="53"/>
      <c r="G90" s="54"/>
      <c r="H90" s="54"/>
      <c r="I90" s="54"/>
      <c r="J90" s="53"/>
      <c r="K90" s="53"/>
      <c r="L90" s="53"/>
      <c r="M90" s="53"/>
      <c r="N90" s="53"/>
      <c r="O90" s="53"/>
      <c r="P90" s="53"/>
    </row>
    <row r="91" spans="1:16" ht="23.25">
      <c r="A91" s="53"/>
      <c r="B91" s="45"/>
      <c r="C91" s="45" t="s">
        <v>416</v>
      </c>
      <c r="D91" s="53"/>
      <c r="E91" s="53"/>
      <c r="F91" s="53"/>
      <c r="G91" s="53"/>
      <c r="H91" s="45" t="s">
        <v>382</v>
      </c>
      <c r="I91" s="51">
        <f>0</f>
        <v>0</v>
      </c>
      <c r="J91" s="51" t="s">
        <v>146</v>
      </c>
      <c r="K91" s="53"/>
      <c r="L91" s="53"/>
      <c r="M91" s="53"/>
      <c r="N91" s="53"/>
      <c r="O91" s="53"/>
      <c r="P91" s="53"/>
    </row>
    <row r="92" spans="1:16" s="1" customFormat="1" ht="23.25">
      <c r="A92" s="45"/>
      <c r="B92" s="45"/>
      <c r="C92" s="45" t="s">
        <v>417</v>
      </c>
      <c r="D92" s="62"/>
      <c r="E92" s="45"/>
      <c r="F92" s="45"/>
      <c r="G92" s="45" t="s">
        <v>353</v>
      </c>
      <c r="H92" s="51">
        <v>0</v>
      </c>
      <c r="I92" s="51" t="s">
        <v>963</v>
      </c>
      <c r="J92" s="45"/>
      <c r="K92" s="45"/>
      <c r="L92" s="45"/>
      <c r="M92" s="45"/>
      <c r="N92" s="45"/>
      <c r="O92" s="45"/>
      <c r="P92" s="45"/>
    </row>
    <row r="93" spans="1:16" s="18" customFormat="1" ht="22.5">
      <c r="A93" s="197"/>
      <c r="B93" s="57"/>
      <c r="C93" s="57"/>
      <c r="D93" s="197"/>
      <c r="E93" s="57"/>
      <c r="F93" s="57"/>
      <c r="G93" s="59"/>
      <c r="H93" s="59"/>
      <c r="I93" s="57"/>
      <c r="J93" s="57"/>
      <c r="K93" s="57"/>
      <c r="L93" s="57"/>
      <c r="M93" s="57"/>
      <c r="N93" s="57"/>
      <c r="O93" s="57"/>
      <c r="P93" s="57"/>
    </row>
    <row r="94" spans="1:16" s="18" customFormat="1" ht="22.5">
      <c r="A94" s="197"/>
      <c r="B94" s="57"/>
      <c r="C94" s="57"/>
      <c r="D94" s="197"/>
      <c r="E94" s="57"/>
      <c r="F94" s="57"/>
      <c r="G94" s="59"/>
      <c r="H94" s="59"/>
      <c r="I94" s="57"/>
      <c r="J94" s="57"/>
      <c r="K94" s="57"/>
      <c r="L94" s="57"/>
      <c r="M94" s="57"/>
      <c r="N94" s="57"/>
      <c r="O94" s="57"/>
      <c r="P94" s="57"/>
    </row>
    <row r="95" spans="1:16" s="18" customFormat="1" ht="23.25">
      <c r="A95" s="259" t="s">
        <v>716</v>
      </c>
      <c r="B95" s="259"/>
      <c r="C95" s="259"/>
      <c r="D95" s="259"/>
      <c r="E95" s="259"/>
      <c r="F95" s="259"/>
      <c r="G95" s="259"/>
      <c r="H95" s="259"/>
      <c r="I95" s="259"/>
      <c r="J95" s="259"/>
      <c r="K95" s="57"/>
      <c r="L95" s="57"/>
      <c r="M95" s="57"/>
      <c r="N95" s="57"/>
      <c r="O95" s="57"/>
      <c r="P95" s="57"/>
    </row>
    <row r="96" spans="1:8" s="18" customFormat="1" ht="20.25">
      <c r="A96" s="21"/>
      <c r="D96" s="21"/>
      <c r="G96" s="19"/>
      <c r="H96" s="19"/>
    </row>
    <row r="97" spans="1:8" s="18" customFormat="1" ht="20.25">
      <c r="A97" s="21"/>
      <c r="D97" s="21"/>
      <c r="G97" s="19"/>
      <c r="H97" s="19"/>
    </row>
    <row r="98" spans="1:8" s="18" customFormat="1" ht="20.25">
      <c r="A98" s="21"/>
      <c r="D98" s="21"/>
      <c r="G98" s="19"/>
      <c r="H98" s="19"/>
    </row>
    <row r="99" spans="1:8" s="18" customFormat="1" ht="20.25">
      <c r="A99" s="21"/>
      <c r="D99" s="21"/>
      <c r="G99" s="19"/>
      <c r="H99" s="19"/>
    </row>
    <row r="100" spans="1:8" s="18" customFormat="1" ht="20.25">
      <c r="A100" s="21"/>
      <c r="D100" s="21"/>
      <c r="G100" s="19"/>
      <c r="H100" s="19"/>
    </row>
    <row r="101" spans="1:8" s="18" customFormat="1" ht="20.25">
      <c r="A101" s="21"/>
      <c r="D101" s="21"/>
      <c r="G101" s="19"/>
      <c r="H101" s="19"/>
    </row>
    <row r="102" spans="1:8" s="18" customFormat="1" ht="20.25">
      <c r="A102" s="21"/>
      <c r="D102" s="21"/>
      <c r="G102" s="19"/>
      <c r="H102" s="19"/>
    </row>
  </sheetData>
  <sheetProtection/>
  <mergeCells count="10">
    <mergeCell ref="A38:J38"/>
    <mergeCell ref="A73:J73"/>
    <mergeCell ref="A95:J95"/>
    <mergeCell ref="A1:J1"/>
    <mergeCell ref="A6:J6"/>
    <mergeCell ref="A7:J7"/>
    <mergeCell ref="A2:J2"/>
    <mergeCell ref="A3:J3"/>
    <mergeCell ref="A4:J4"/>
    <mergeCell ref="A5:J5"/>
  </mergeCells>
  <printOptions/>
  <pageMargins left="0.98425196850393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21.75"/>
  <cols>
    <col min="1" max="1" width="5.28125" style="16" customWidth="1"/>
    <col min="2" max="2" width="5.8515625" style="16" customWidth="1"/>
    <col min="3" max="3" width="11.57421875" style="16" customWidth="1"/>
    <col min="4" max="4" width="12.00390625" style="16" customWidth="1"/>
    <col min="5" max="5" width="11.7109375" style="16" customWidth="1"/>
    <col min="6" max="6" width="6.7109375" style="16" customWidth="1"/>
    <col min="7" max="7" width="11.00390625" style="16" customWidth="1"/>
    <col min="8" max="8" width="9.7109375" style="16" customWidth="1"/>
    <col min="9" max="9" width="10.421875" style="27" customWidth="1"/>
    <col min="10" max="10" width="10.57421875" style="16" customWidth="1"/>
    <col min="11" max="16384" width="9.140625" style="16" customWidth="1"/>
  </cols>
  <sheetData>
    <row r="1" spans="1:10" ht="23.25">
      <c r="A1" s="259" t="s">
        <v>333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23.25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3.25">
      <c r="A3" s="271" t="s">
        <v>987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23.25">
      <c r="A4" s="271" t="s">
        <v>150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23.25">
      <c r="A5" s="271" t="s">
        <v>344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ht="23.25">
      <c r="A6" s="271" t="s">
        <v>419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ht="23.25">
      <c r="A7" s="271" t="s">
        <v>346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 s="11" customFormat="1" ht="33" customHeight="1">
      <c r="A8" s="45" t="s">
        <v>347</v>
      </c>
      <c r="B8" s="45"/>
      <c r="C8" s="45"/>
      <c r="D8" s="45"/>
      <c r="E8" s="48" t="e">
        <f>I10+I13+I16+C26</f>
        <v>#REF!</v>
      </c>
      <c r="F8" s="45" t="s">
        <v>350</v>
      </c>
      <c r="G8" s="51"/>
      <c r="H8" s="45"/>
      <c r="I8" s="51"/>
      <c r="J8" s="45"/>
    </row>
    <row r="9" spans="1:10" s="6" customFormat="1" ht="33" customHeight="1">
      <c r="A9" s="45"/>
      <c r="B9" s="45"/>
      <c r="C9" s="45"/>
      <c r="D9" s="45"/>
      <c r="E9" s="48"/>
      <c r="F9" s="45"/>
      <c r="G9" s="51"/>
      <c r="H9" s="45"/>
      <c r="I9" s="51"/>
      <c r="J9" s="45"/>
    </row>
    <row r="10" spans="1:10" s="3" customFormat="1" ht="23.25">
      <c r="A10" s="53"/>
      <c r="B10" s="53"/>
      <c r="C10" s="60" t="s">
        <v>502</v>
      </c>
      <c r="D10" s="53"/>
      <c r="E10" s="53"/>
      <c r="F10" s="53"/>
      <c r="G10" s="53"/>
      <c r="H10" s="53" t="s">
        <v>353</v>
      </c>
      <c r="I10" s="54" t="e">
        <f>(ปลัด!I60+ปลัด!L69+ศึกษา!I22+ศึกษา!#REF!+คลัง!I27+คลัง!#REF!)*10%+42286-352</f>
        <v>#REF!</v>
      </c>
      <c r="J10" s="53" t="s">
        <v>364</v>
      </c>
    </row>
    <row r="11" spans="1:10" ht="23.25">
      <c r="A11" s="53" t="s">
        <v>885</v>
      </c>
      <c r="B11" s="53"/>
      <c r="C11" s="53"/>
      <c r="D11" s="53"/>
      <c r="E11" s="53"/>
      <c r="F11" s="53"/>
      <c r="G11" s="53"/>
      <c r="H11" s="57" t="s">
        <v>352</v>
      </c>
      <c r="I11" s="54"/>
      <c r="J11" s="53"/>
    </row>
    <row r="12" spans="1:10" ht="23.25">
      <c r="A12" s="59" t="s">
        <v>965</v>
      </c>
      <c r="B12" s="53"/>
      <c r="C12" s="53"/>
      <c r="D12" s="53"/>
      <c r="E12" s="57" t="s">
        <v>966</v>
      </c>
      <c r="F12" s="53"/>
      <c r="G12" s="59"/>
      <c r="H12" s="59" t="s">
        <v>967</v>
      </c>
      <c r="I12" s="54"/>
      <c r="J12" s="53"/>
    </row>
    <row r="13" spans="1:10" ht="23.25">
      <c r="A13" s="53"/>
      <c r="B13" s="53"/>
      <c r="C13" s="60" t="s">
        <v>651</v>
      </c>
      <c r="D13" s="53"/>
      <c r="E13" s="53"/>
      <c r="F13" s="53"/>
      <c r="G13" s="53"/>
      <c r="H13" s="53" t="s">
        <v>353</v>
      </c>
      <c r="I13" s="54">
        <v>371350</v>
      </c>
      <c r="J13" s="53" t="s">
        <v>146</v>
      </c>
    </row>
    <row r="14" spans="1:10" ht="23.25">
      <c r="A14" s="53" t="s">
        <v>886</v>
      </c>
      <c r="B14" s="53"/>
      <c r="C14" s="53"/>
      <c r="D14" s="53"/>
      <c r="E14" s="53"/>
      <c r="F14" s="57"/>
      <c r="G14" s="57" t="s">
        <v>352</v>
      </c>
      <c r="H14" s="53"/>
      <c r="I14" s="54"/>
      <c r="J14" s="53"/>
    </row>
    <row r="15" spans="1:10" ht="23.25">
      <c r="A15" s="59" t="s">
        <v>965</v>
      </c>
      <c r="B15" s="53"/>
      <c r="C15" s="53"/>
      <c r="D15" s="53"/>
      <c r="E15" s="57" t="s">
        <v>966</v>
      </c>
      <c r="F15" s="53"/>
      <c r="G15" s="59"/>
      <c r="H15" s="59" t="s">
        <v>967</v>
      </c>
      <c r="I15" s="54"/>
      <c r="J15" s="53"/>
    </row>
    <row r="16" spans="1:10" ht="23.25">
      <c r="A16" s="57"/>
      <c r="B16" s="53"/>
      <c r="C16" s="53" t="s">
        <v>652</v>
      </c>
      <c r="D16" s="59"/>
      <c r="E16" s="53"/>
      <c r="F16" s="53"/>
      <c r="G16" s="53"/>
      <c r="H16" s="53" t="s">
        <v>353</v>
      </c>
      <c r="I16" s="54">
        <f>I19+I22</f>
        <v>313000</v>
      </c>
      <c r="J16" s="53" t="s">
        <v>146</v>
      </c>
    </row>
    <row r="17" spans="1:10" ht="23.25">
      <c r="A17" s="54" t="s">
        <v>905</v>
      </c>
      <c r="B17" s="53"/>
      <c r="C17" s="53"/>
      <c r="D17" s="59"/>
      <c r="E17" s="53"/>
      <c r="F17" s="53"/>
      <c r="G17" s="53"/>
      <c r="H17" s="53"/>
      <c r="I17" s="54"/>
      <c r="J17" s="53"/>
    </row>
    <row r="18" spans="1:10" ht="23.25">
      <c r="A18" s="53"/>
      <c r="B18" s="53"/>
      <c r="C18" s="53" t="s">
        <v>960</v>
      </c>
      <c r="D18" s="53"/>
      <c r="E18" s="53"/>
      <c r="F18" s="53"/>
      <c r="G18" s="53"/>
      <c r="H18" s="53"/>
      <c r="I18" s="54"/>
      <c r="J18" s="53"/>
    </row>
    <row r="19" spans="1:10" ht="23.25">
      <c r="A19" s="53" t="s">
        <v>961</v>
      </c>
      <c r="B19" s="53"/>
      <c r="C19" s="53"/>
      <c r="D19" s="53"/>
      <c r="E19" s="53"/>
      <c r="F19" s="53"/>
      <c r="G19" s="53"/>
      <c r="H19" s="53" t="s">
        <v>353</v>
      </c>
      <c r="I19" s="54">
        <f>60000+60000+60000+60000+33000</f>
        <v>273000</v>
      </c>
      <c r="J19" s="54" t="s">
        <v>146</v>
      </c>
    </row>
    <row r="20" spans="1:10" s="26" customFormat="1" ht="22.5">
      <c r="A20" s="57" t="s">
        <v>916</v>
      </c>
      <c r="B20" s="57"/>
      <c r="C20" s="57"/>
      <c r="D20" s="59"/>
      <c r="E20" s="57"/>
      <c r="F20" s="57"/>
      <c r="G20" s="57"/>
      <c r="H20" s="57" t="s">
        <v>966</v>
      </c>
      <c r="I20" s="59"/>
      <c r="J20" s="57"/>
    </row>
    <row r="21" spans="1:10" s="26" customFormat="1" ht="22.5">
      <c r="A21" s="59" t="s">
        <v>967</v>
      </c>
      <c r="B21" s="57"/>
      <c r="C21" s="57"/>
      <c r="D21" s="57"/>
      <c r="E21" s="57"/>
      <c r="F21" s="57"/>
      <c r="G21" s="57"/>
      <c r="H21" s="59"/>
      <c r="I21" s="59"/>
      <c r="J21" s="57"/>
    </row>
    <row r="22" spans="1:10" ht="23.25">
      <c r="A22" s="53"/>
      <c r="B22" s="53"/>
      <c r="C22" s="53" t="s">
        <v>914</v>
      </c>
      <c r="D22" s="53"/>
      <c r="E22" s="53"/>
      <c r="F22" s="53"/>
      <c r="G22" s="53"/>
      <c r="H22" s="53" t="s">
        <v>353</v>
      </c>
      <c r="I22" s="54">
        <v>40000</v>
      </c>
      <c r="J22" s="54" t="s">
        <v>146</v>
      </c>
    </row>
    <row r="23" spans="1:10" ht="23.25">
      <c r="A23" s="53" t="s">
        <v>915</v>
      </c>
      <c r="B23" s="53"/>
      <c r="C23" s="53"/>
      <c r="D23" s="53"/>
      <c r="E23" s="53"/>
      <c r="F23" s="53"/>
      <c r="G23" s="57" t="s">
        <v>352</v>
      </c>
      <c r="H23" s="53"/>
      <c r="I23" s="54"/>
      <c r="J23" s="53"/>
    </row>
    <row r="24" spans="1:10" ht="23.25">
      <c r="A24" s="59" t="s">
        <v>965</v>
      </c>
      <c r="B24" s="53"/>
      <c r="C24" s="53"/>
      <c r="D24" s="53"/>
      <c r="E24" s="57" t="s">
        <v>966</v>
      </c>
      <c r="F24" s="53"/>
      <c r="G24" s="53"/>
      <c r="H24" s="59" t="s">
        <v>967</v>
      </c>
      <c r="I24" s="54"/>
      <c r="J24" s="53"/>
    </row>
    <row r="25" spans="1:10" ht="26.25" customHeight="1">
      <c r="A25" s="53"/>
      <c r="B25" s="53"/>
      <c r="C25" s="60" t="s">
        <v>653</v>
      </c>
      <c r="D25" s="53"/>
      <c r="E25" s="53"/>
      <c r="F25" s="53"/>
      <c r="G25" s="54"/>
      <c r="H25" s="53"/>
      <c r="I25" s="53"/>
      <c r="J25" s="53"/>
    </row>
    <row r="26" spans="1:10" ht="26.25" customHeight="1">
      <c r="A26" s="53" t="s">
        <v>353</v>
      </c>
      <c r="B26" s="53"/>
      <c r="C26" s="54">
        <f>(คำแถลง!D24+คำแถลง!D51)*1%</f>
        <v>88000</v>
      </c>
      <c r="D26" s="53" t="s">
        <v>146</v>
      </c>
      <c r="E26" s="53" t="s">
        <v>420</v>
      </c>
      <c r="F26" s="53"/>
      <c r="G26" s="54"/>
      <c r="H26" s="53"/>
      <c r="I26" s="54"/>
      <c r="J26" s="53"/>
    </row>
    <row r="27" spans="1:10" ht="23.25">
      <c r="A27" s="57" t="s">
        <v>352</v>
      </c>
      <c r="B27" s="53"/>
      <c r="C27" s="53"/>
      <c r="D27" s="59" t="s">
        <v>965</v>
      </c>
      <c r="E27" s="53"/>
      <c r="F27" s="53"/>
      <c r="G27" s="53"/>
      <c r="H27" s="57" t="s">
        <v>966</v>
      </c>
      <c r="I27" s="54"/>
      <c r="J27" s="53"/>
    </row>
    <row r="28" spans="1:10" s="26" customFormat="1" ht="22.5">
      <c r="A28" s="59" t="s">
        <v>967</v>
      </c>
      <c r="B28" s="57"/>
      <c r="C28" s="57"/>
      <c r="D28" s="57"/>
      <c r="E28" s="59"/>
      <c r="F28" s="57"/>
      <c r="G28" s="57"/>
      <c r="H28" s="57"/>
      <c r="I28" s="57"/>
      <c r="J28" s="57"/>
    </row>
    <row r="29" spans="1:10" ht="23.25">
      <c r="A29" s="53"/>
      <c r="B29" s="53"/>
      <c r="C29" s="53"/>
      <c r="D29" s="54"/>
      <c r="E29" s="53"/>
      <c r="F29" s="53"/>
      <c r="G29" s="53"/>
      <c r="H29" s="53"/>
      <c r="I29" s="54"/>
      <c r="J29" s="53"/>
    </row>
    <row r="30" spans="1:10" ht="23.25">
      <c r="A30" s="53"/>
      <c r="B30" s="53"/>
      <c r="C30" s="53"/>
      <c r="D30" s="53"/>
      <c r="E30" s="53"/>
      <c r="F30" s="53"/>
      <c r="G30" s="53"/>
      <c r="H30" s="53"/>
      <c r="I30" s="54"/>
      <c r="J30" s="53"/>
    </row>
    <row r="31" spans="1:10" ht="23.25">
      <c r="A31" s="259" t="s">
        <v>715</v>
      </c>
      <c r="B31" s="259"/>
      <c r="C31" s="259"/>
      <c r="D31" s="259"/>
      <c r="E31" s="259"/>
      <c r="F31" s="259"/>
      <c r="G31" s="259"/>
      <c r="H31" s="259"/>
      <c r="I31" s="259"/>
      <c r="J31" s="259"/>
    </row>
  </sheetData>
  <sheetProtection/>
  <mergeCells count="8">
    <mergeCell ref="A1:J1"/>
    <mergeCell ref="A31:J31"/>
    <mergeCell ref="A6:J6"/>
    <mergeCell ref="A7:J7"/>
    <mergeCell ref="A2:J2"/>
    <mergeCell ref="A3:J3"/>
    <mergeCell ref="A4:J4"/>
    <mergeCell ref="A5:J5"/>
  </mergeCells>
  <printOptions/>
  <pageMargins left="0.984251968503937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G4" sqref="G4"/>
    </sheetView>
  </sheetViews>
  <sheetFormatPr defaultColWidth="9.140625" defaultRowHeight="21.75"/>
  <cols>
    <col min="1" max="1" width="4.8515625" style="16" customWidth="1"/>
    <col min="2" max="2" width="27.57421875" style="16" customWidth="1"/>
    <col min="3" max="3" width="15.00390625" style="27" bestFit="1" customWidth="1"/>
    <col min="4" max="4" width="15.140625" style="27" customWidth="1"/>
    <col min="5" max="5" width="16.57421875" style="16" customWidth="1"/>
    <col min="6" max="6" width="10.28125" style="16" bestFit="1" customWidth="1"/>
    <col min="7" max="16384" width="9.140625" style="16" customWidth="1"/>
  </cols>
  <sheetData>
    <row r="1" spans="1:6" ht="23.25">
      <c r="A1" s="258" t="s">
        <v>158</v>
      </c>
      <c r="B1" s="258"/>
      <c r="C1" s="258"/>
      <c r="D1" s="258"/>
      <c r="E1" s="258"/>
      <c r="F1" s="43"/>
    </row>
    <row r="2" spans="1:6" ht="21">
      <c r="A2" s="43"/>
      <c r="B2" s="43"/>
      <c r="C2" s="68"/>
      <c r="D2" s="68"/>
      <c r="E2" s="43"/>
      <c r="F2" s="43"/>
    </row>
    <row r="3" spans="1:6" s="42" customFormat="1" ht="21">
      <c r="A3" s="218" t="s">
        <v>270</v>
      </c>
      <c r="B3" s="218" t="s">
        <v>271</v>
      </c>
      <c r="C3" s="219" t="s">
        <v>100</v>
      </c>
      <c r="D3" s="219" t="s">
        <v>159</v>
      </c>
      <c r="E3" s="218" t="s">
        <v>160</v>
      </c>
      <c r="F3" s="120"/>
    </row>
    <row r="4" spans="1:6" ht="21">
      <c r="A4" s="220"/>
      <c r="B4" s="221" t="s">
        <v>67</v>
      </c>
      <c r="C4" s="222"/>
      <c r="D4" s="222"/>
      <c r="E4" s="220"/>
      <c r="F4" s="43"/>
    </row>
    <row r="5" spans="1:6" ht="23.25">
      <c r="A5" s="223"/>
      <c r="B5" s="223" t="s">
        <v>161</v>
      </c>
      <c r="C5" s="224">
        <v>498000</v>
      </c>
      <c r="D5" s="224">
        <v>498000</v>
      </c>
      <c r="E5" s="224"/>
      <c r="F5" s="43"/>
    </row>
    <row r="6" spans="1:6" ht="23.25">
      <c r="A6" s="223"/>
      <c r="B6" s="223" t="s">
        <v>162</v>
      </c>
      <c r="C6" s="224">
        <v>38400</v>
      </c>
      <c r="D6" s="224">
        <v>38400</v>
      </c>
      <c r="E6" s="224"/>
      <c r="F6" s="43"/>
    </row>
    <row r="7" spans="1:6" ht="23.25">
      <c r="A7" s="223"/>
      <c r="B7" s="223" t="s">
        <v>163</v>
      </c>
      <c r="C7" s="224">
        <v>38400</v>
      </c>
      <c r="D7" s="224">
        <v>38400</v>
      </c>
      <c r="E7" s="224"/>
      <c r="F7" s="43"/>
    </row>
    <row r="8" spans="1:6" ht="23.25">
      <c r="A8" s="223"/>
      <c r="B8" s="223" t="s">
        <v>164</v>
      </c>
      <c r="C8" s="224">
        <v>82800</v>
      </c>
      <c r="D8" s="224">
        <v>82800</v>
      </c>
      <c r="E8" s="224"/>
      <c r="F8" s="43"/>
    </row>
    <row r="9" spans="1:6" ht="23.25">
      <c r="A9" s="223"/>
      <c r="B9" s="223" t="s">
        <v>165</v>
      </c>
      <c r="C9" s="224">
        <v>129888</v>
      </c>
      <c r="D9" s="224">
        <v>129888</v>
      </c>
      <c r="E9" s="224"/>
      <c r="F9" s="43"/>
    </row>
    <row r="10" spans="1:6" ht="23.25">
      <c r="A10" s="223"/>
      <c r="B10" s="223" t="s">
        <v>166</v>
      </c>
      <c r="C10" s="224">
        <f>106272+44</f>
        <v>106316</v>
      </c>
      <c r="D10" s="224">
        <f>106272+44</f>
        <v>106316</v>
      </c>
      <c r="E10" s="224"/>
      <c r="F10" s="43"/>
    </row>
    <row r="11" spans="1:6" ht="23.25">
      <c r="A11" s="223"/>
      <c r="B11" s="223" t="s">
        <v>167</v>
      </c>
      <c r="C11" s="224">
        <v>1322496</v>
      </c>
      <c r="D11" s="224">
        <v>1322496</v>
      </c>
      <c r="E11" s="224"/>
      <c r="F11" s="43"/>
    </row>
    <row r="12" spans="1:6" ht="23.25">
      <c r="A12" s="223"/>
      <c r="B12" s="223" t="s">
        <v>168</v>
      </c>
      <c r="C12" s="224">
        <v>82800</v>
      </c>
      <c r="D12" s="224">
        <v>82800</v>
      </c>
      <c r="E12" s="224"/>
      <c r="F12" s="43"/>
    </row>
    <row r="13" spans="1:6" ht="21">
      <c r="A13" s="223"/>
      <c r="B13" s="223" t="s">
        <v>169</v>
      </c>
      <c r="C13" s="225">
        <v>611080</v>
      </c>
      <c r="D13" s="225">
        <v>611080</v>
      </c>
      <c r="E13" s="225"/>
      <c r="F13" s="43"/>
    </row>
    <row r="14" spans="1:6" ht="21">
      <c r="A14" s="223"/>
      <c r="B14" s="223" t="s">
        <v>170</v>
      </c>
      <c r="C14" s="225">
        <v>176760</v>
      </c>
      <c r="D14" s="225">
        <v>176760</v>
      </c>
      <c r="E14" s="225"/>
      <c r="F14" s="43"/>
    </row>
    <row r="15" spans="1:6" ht="23.25">
      <c r="A15" s="223"/>
      <c r="B15" s="223" t="s">
        <v>171</v>
      </c>
      <c r="C15" s="224">
        <v>42000</v>
      </c>
      <c r="D15" s="224">
        <v>42000</v>
      </c>
      <c r="E15" s="224"/>
      <c r="F15" s="43"/>
    </row>
    <row r="16" spans="1:6" ht="23.25">
      <c r="A16" s="223"/>
      <c r="B16" s="223" t="s">
        <v>172</v>
      </c>
      <c r="C16" s="224">
        <v>205680</v>
      </c>
      <c r="D16" s="224">
        <v>205680</v>
      </c>
      <c r="E16" s="224"/>
      <c r="F16" s="43"/>
    </row>
    <row r="17" spans="1:6" ht="23.25">
      <c r="A17" s="223"/>
      <c r="B17" s="223" t="s">
        <v>173</v>
      </c>
      <c r="C17" s="224">
        <v>0</v>
      </c>
      <c r="D17" s="224">
        <v>0</v>
      </c>
      <c r="E17" s="224">
        <v>0</v>
      </c>
      <c r="F17" s="43"/>
    </row>
    <row r="18" spans="1:6" ht="23.25">
      <c r="A18" s="223"/>
      <c r="B18" s="223" t="s">
        <v>174</v>
      </c>
      <c r="C18" s="224">
        <v>108000</v>
      </c>
      <c r="D18" s="224">
        <v>108000</v>
      </c>
      <c r="E18" s="224"/>
      <c r="F18" s="43"/>
    </row>
    <row r="19" spans="1:6" ht="23.25">
      <c r="A19" s="223"/>
      <c r="B19" s="223" t="s">
        <v>175</v>
      </c>
      <c r="C19" s="224">
        <v>0</v>
      </c>
      <c r="D19" s="224">
        <v>0</v>
      </c>
      <c r="E19" s="224"/>
      <c r="F19" s="43"/>
    </row>
    <row r="20" spans="1:6" ht="23.25">
      <c r="A20" s="223"/>
      <c r="B20" s="223" t="s">
        <v>176</v>
      </c>
      <c r="C20" s="226">
        <v>50000</v>
      </c>
      <c r="D20" s="226">
        <v>50000</v>
      </c>
      <c r="E20" s="226"/>
      <c r="F20" s="43"/>
    </row>
    <row r="21" spans="1:6" ht="23.25">
      <c r="A21" s="223"/>
      <c r="B21" s="223" t="s">
        <v>177</v>
      </c>
      <c r="C21" s="226">
        <v>70000</v>
      </c>
      <c r="D21" s="226">
        <v>70000</v>
      </c>
      <c r="E21" s="226"/>
      <c r="F21" s="43"/>
    </row>
    <row r="22" spans="1:6" ht="23.25">
      <c r="A22" s="223"/>
      <c r="B22" s="223" t="s">
        <v>178</v>
      </c>
      <c r="C22" s="226">
        <v>40000</v>
      </c>
      <c r="D22" s="226">
        <v>40000</v>
      </c>
      <c r="E22" s="226"/>
      <c r="F22" s="43"/>
    </row>
    <row r="23" spans="1:6" ht="23.25">
      <c r="A23" s="223"/>
      <c r="B23" s="223" t="s">
        <v>156</v>
      </c>
      <c r="C23" s="226">
        <v>35000</v>
      </c>
      <c r="D23" s="226">
        <v>35000</v>
      </c>
      <c r="E23" s="226"/>
      <c r="F23" s="43"/>
    </row>
    <row r="24" spans="1:6" ht="23.25">
      <c r="A24" s="223"/>
      <c r="B24" s="223" t="s">
        <v>179</v>
      </c>
      <c r="C24" s="226">
        <v>80000</v>
      </c>
      <c r="D24" s="226">
        <v>80000</v>
      </c>
      <c r="E24" s="226"/>
      <c r="F24" s="43"/>
    </row>
    <row r="25" spans="1:6" ht="23.25">
      <c r="A25" s="223"/>
      <c r="B25" s="223" t="s">
        <v>180</v>
      </c>
      <c r="C25" s="226">
        <v>60000</v>
      </c>
      <c r="D25" s="226">
        <v>60000</v>
      </c>
      <c r="E25" s="226"/>
      <c r="F25" s="43"/>
    </row>
    <row r="26" spans="1:6" ht="23.25">
      <c r="A26" s="223"/>
      <c r="B26" s="223" t="s">
        <v>181</v>
      </c>
      <c r="C26" s="224">
        <v>206550</v>
      </c>
      <c r="D26" s="224">
        <v>206550</v>
      </c>
      <c r="E26" s="224"/>
      <c r="F26" s="43"/>
    </row>
    <row r="27" spans="1:6" ht="23.25">
      <c r="A27" s="223"/>
      <c r="B27" s="223" t="s">
        <v>182</v>
      </c>
      <c r="C27" s="226">
        <v>240000</v>
      </c>
      <c r="D27" s="226">
        <v>240000</v>
      </c>
      <c r="E27" s="226"/>
      <c r="F27" s="43"/>
    </row>
    <row r="28" spans="1:6" ht="23.25">
      <c r="A28" s="223"/>
      <c r="B28" s="223" t="s">
        <v>183</v>
      </c>
      <c r="C28" s="226">
        <v>0</v>
      </c>
      <c r="D28" s="226">
        <v>0</v>
      </c>
      <c r="E28" s="226">
        <v>0</v>
      </c>
      <c r="F28" s="43"/>
    </row>
    <row r="29" spans="1:6" ht="23.25">
      <c r="A29" s="223"/>
      <c r="B29" s="223" t="s">
        <v>184</v>
      </c>
      <c r="C29" s="226">
        <v>0</v>
      </c>
      <c r="D29" s="226">
        <v>0</v>
      </c>
      <c r="E29" s="226">
        <v>0</v>
      </c>
      <c r="F29" s="43"/>
    </row>
    <row r="30" spans="1:6" ht="23.25">
      <c r="A30" s="223"/>
      <c r="B30" s="223" t="s">
        <v>185</v>
      </c>
      <c r="C30" s="226">
        <v>0</v>
      </c>
      <c r="D30" s="226">
        <v>0</v>
      </c>
      <c r="E30" s="226">
        <v>0</v>
      </c>
      <c r="F30" s="43"/>
    </row>
    <row r="31" spans="1:6" ht="23.25">
      <c r="A31" s="223"/>
      <c r="B31" s="223" t="s">
        <v>186</v>
      </c>
      <c r="C31" s="226">
        <v>0</v>
      </c>
      <c r="D31" s="226">
        <v>0</v>
      </c>
      <c r="E31" s="226">
        <v>0</v>
      </c>
      <c r="F31" s="43"/>
    </row>
    <row r="32" spans="1:6" ht="23.25">
      <c r="A32" s="223"/>
      <c r="B32" s="223" t="s">
        <v>187</v>
      </c>
      <c r="C32" s="226">
        <v>50000</v>
      </c>
      <c r="D32" s="226">
        <v>50000</v>
      </c>
      <c r="E32" s="226"/>
      <c r="F32" s="43"/>
    </row>
    <row r="33" spans="1:6" ht="23.25">
      <c r="A33" s="223"/>
      <c r="B33" s="223" t="s">
        <v>188</v>
      </c>
      <c r="C33" s="226">
        <v>20000</v>
      </c>
      <c r="D33" s="226">
        <v>20000</v>
      </c>
      <c r="E33" s="226"/>
      <c r="F33" s="43"/>
    </row>
    <row r="34" spans="1:6" ht="23.25">
      <c r="A34" s="223"/>
      <c r="B34" s="223" t="s">
        <v>189</v>
      </c>
      <c r="C34" s="226">
        <v>0</v>
      </c>
      <c r="D34" s="226">
        <v>0</v>
      </c>
      <c r="E34" s="226">
        <v>0</v>
      </c>
      <c r="F34" s="43"/>
    </row>
    <row r="35" spans="1:6" ht="23.25">
      <c r="A35" s="223"/>
      <c r="B35" s="223" t="s">
        <v>938</v>
      </c>
      <c r="C35" s="226">
        <v>10000</v>
      </c>
      <c r="D35" s="226"/>
      <c r="E35" s="226">
        <v>10000</v>
      </c>
      <c r="F35" s="43"/>
    </row>
    <row r="36" spans="1:6" ht="23.25">
      <c r="A36" s="223"/>
      <c r="B36" s="223" t="s">
        <v>939</v>
      </c>
      <c r="C36" s="226">
        <v>10000</v>
      </c>
      <c r="D36" s="226"/>
      <c r="E36" s="226">
        <v>10000</v>
      </c>
      <c r="F36" s="43"/>
    </row>
    <row r="37" spans="1:6" ht="23.25">
      <c r="A37" s="223"/>
      <c r="B37" s="223" t="s">
        <v>940</v>
      </c>
      <c r="C37" s="226">
        <v>40000</v>
      </c>
      <c r="D37" s="226"/>
      <c r="E37" s="226">
        <v>40000</v>
      </c>
      <c r="F37" s="43"/>
    </row>
    <row r="38" spans="1:6" ht="23.25">
      <c r="A38" s="223"/>
      <c r="B38" s="223" t="s">
        <v>241</v>
      </c>
      <c r="C38" s="226">
        <v>100000</v>
      </c>
      <c r="D38" s="226"/>
      <c r="E38" s="226">
        <v>100000</v>
      </c>
      <c r="F38" s="43"/>
    </row>
    <row r="39" spans="1:6" ht="23.25">
      <c r="A39" s="223"/>
      <c r="B39" s="223" t="s">
        <v>190</v>
      </c>
      <c r="C39" s="226">
        <v>0</v>
      </c>
      <c r="D39" s="226">
        <v>0</v>
      </c>
      <c r="E39" s="226">
        <v>0</v>
      </c>
      <c r="F39" s="43"/>
    </row>
    <row r="40" spans="1:6" ht="23.25">
      <c r="A40" s="223"/>
      <c r="B40" s="223" t="s">
        <v>191</v>
      </c>
      <c r="C40" s="226">
        <v>40000</v>
      </c>
      <c r="D40" s="226"/>
      <c r="E40" s="226">
        <v>40000</v>
      </c>
      <c r="F40" s="43"/>
    </row>
    <row r="41" spans="1:6" ht="23.25">
      <c r="A41" s="223"/>
      <c r="B41" s="223" t="s">
        <v>941</v>
      </c>
      <c r="C41" s="226">
        <v>100000</v>
      </c>
      <c r="D41" s="226">
        <v>100000</v>
      </c>
      <c r="E41" s="226"/>
      <c r="F41" s="43"/>
    </row>
    <row r="42" spans="1:6" ht="23.25">
      <c r="A42" s="223"/>
      <c r="B42" s="223" t="s">
        <v>942</v>
      </c>
      <c r="C42" s="226">
        <v>80000</v>
      </c>
      <c r="D42" s="226"/>
      <c r="E42" s="226">
        <v>80000</v>
      </c>
      <c r="F42" s="43"/>
    </row>
    <row r="43" spans="1:6" ht="23.25">
      <c r="A43" s="223"/>
      <c r="B43" s="223" t="s">
        <v>192</v>
      </c>
      <c r="C43" s="226">
        <v>100000</v>
      </c>
      <c r="D43" s="226"/>
      <c r="E43" s="226">
        <v>100000</v>
      </c>
      <c r="F43" s="43"/>
    </row>
    <row r="44" spans="1:6" ht="23.25">
      <c r="A44" s="223"/>
      <c r="B44" s="223" t="s">
        <v>193</v>
      </c>
      <c r="C44" s="226">
        <v>0</v>
      </c>
      <c r="D44" s="226">
        <v>0</v>
      </c>
      <c r="E44" s="226">
        <v>0</v>
      </c>
      <c r="F44" s="43"/>
    </row>
    <row r="45" spans="1:6" ht="23.25">
      <c r="A45" s="223"/>
      <c r="B45" s="223" t="s">
        <v>949</v>
      </c>
      <c r="C45" s="226">
        <v>27000</v>
      </c>
      <c r="D45" s="224">
        <v>27000</v>
      </c>
      <c r="E45" s="226"/>
      <c r="F45" s="43"/>
    </row>
    <row r="46" spans="1:6" ht="23.25">
      <c r="A46" s="223"/>
      <c r="B46" s="223" t="s">
        <v>242</v>
      </c>
      <c r="C46" s="226">
        <v>150000</v>
      </c>
      <c r="D46" s="226"/>
      <c r="E46" s="224">
        <v>150000</v>
      </c>
      <c r="F46" s="43"/>
    </row>
    <row r="47" spans="1:6" ht="23.25">
      <c r="A47" s="223"/>
      <c r="B47" s="223" t="s">
        <v>194</v>
      </c>
      <c r="C47" s="226">
        <v>150000</v>
      </c>
      <c r="D47" s="226">
        <v>150000</v>
      </c>
      <c r="E47" s="226"/>
      <c r="F47" s="43"/>
    </row>
    <row r="48" spans="1:6" ht="23.25">
      <c r="A48" s="223"/>
      <c r="B48" s="223" t="s">
        <v>157</v>
      </c>
      <c r="C48" s="226">
        <v>10000</v>
      </c>
      <c r="D48" s="226">
        <v>10000</v>
      </c>
      <c r="E48" s="226"/>
      <c r="F48" s="43"/>
    </row>
    <row r="49" spans="1:6" ht="23.25">
      <c r="A49" s="223"/>
      <c r="B49" s="223" t="s">
        <v>195</v>
      </c>
      <c r="C49" s="226">
        <v>10000</v>
      </c>
      <c r="D49" s="68"/>
      <c r="E49" s="224">
        <v>10000</v>
      </c>
      <c r="F49" s="43"/>
    </row>
    <row r="50" spans="1:6" ht="23.25">
      <c r="A50" s="223"/>
      <c r="B50" s="223" t="s">
        <v>243</v>
      </c>
      <c r="C50" s="226">
        <v>100000</v>
      </c>
      <c r="D50" s="226"/>
      <c r="E50" s="226">
        <v>100000</v>
      </c>
      <c r="F50" s="43"/>
    </row>
    <row r="51" spans="1:6" ht="23.25">
      <c r="A51" s="223"/>
      <c r="B51" s="223" t="s">
        <v>196</v>
      </c>
      <c r="C51" s="226">
        <v>0</v>
      </c>
      <c r="D51" s="226">
        <v>0</v>
      </c>
      <c r="E51" s="226">
        <v>0</v>
      </c>
      <c r="F51" s="43"/>
    </row>
    <row r="52" spans="1:6" ht="23.25">
      <c r="A52" s="223"/>
      <c r="B52" s="223" t="s">
        <v>197</v>
      </c>
      <c r="C52" s="226">
        <v>50000</v>
      </c>
      <c r="D52" s="68"/>
      <c r="E52" s="224">
        <v>50000</v>
      </c>
      <c r="F52" s="43"/>
    </row>
    <row r="53" spans="1:6" ht="23.25">
      <c r="A53" s="223"/>
      <c r="B53" s="223" t="s">
        <v>198</v>
      </c>
      <c r="C53" s="226">
        <v>60000</v>
      </c>
      <c r="D53" s="226"/>
      <c r="E53" s="226">
        <v>60000</v>
      </c>
      <c r="F53" s="43"/>
    </row>
    <row r="54" spans="1:6" ht="23.25">
      <c r="A54" s="223"/>
      <c r="B54" s="223" t="s">
        <v>199</v>
      </c>
      <c r="C54" s="226">
        <v>20000</v>
      </c>
      <c r="D54" s="226"/>
      <c r="E54" s="226">
        <v>20000</v>
      </c>
      <c r="F54" s="43"/>
    </row>
    <row r="55" spans="1:6" ht="23.25">
      <c r="A55" s="223"/>
      <c r="B55" s="223" t="s">
        <v>200</v>
      </c>
      <c r="C55" s="226">
        <v>0</v>
      </c>
      <c r="D55" s="226">
        <v>0</v>
      </c>
      <c r="E55" s="226">
        <v>0</v>
      </c>
      <c r="F55" s="43"/>
    </row>
    <row r="56" spans="1:6" ht="23.25">
      <c r="A56" s="223"/>
      <c r="B56" s="223" t="s">
        <v>201</v>
      </c>
      <c r="C56" s="226">
        <v>50000</v>
      </c>
      <c r="D56" s="226">
        <v>50000</v>
      </c>
      <c r="E56" s="226"/>
      <c r="F56" s="43"/>
    </row>
    <row r="57" spans="1:6" ht="23.25">
      <c r="A57" s="223"/>
      <c r="B57" s="223" t="s">
        <v>202</v>
      </c>
      <c r="C57" s="226">
        <v>100000</v>
      </c>
      <c r="D57" s="226">
        <v>100000</v>
      </c>
      <c r="E57" s="226"/>
      <c r="F57" s="43"/>
    </row>
    <row r="58" spans="1:6" ht="23.25">
      <c r="A58" s="223"/>
      <c r="B58" s="223" t="s">
        <v>203</v>
      </c>
      <c r="C58" s="226">
        <v>20000</v>
      </c>
      <c r="D58" s="226"/>
      <c r="E58" s="226">
        <v>20000</v>
      </c>
      <c r="F58" s="43"/>
    </row>
    <row r="59" spans="1:6" ht="23.25">
      <c r="A59" s="223"/>
      <c r="B59" s="223" t="s">
        <v>204</v>
      </c>
      <c r="C59" s="226">
        <v>70000</v>
      </c>
      <c r="D59" s="226"/>
      <c r="E59" s="226">
        <v>70000</v>
      </c>
      <c r="F59" s="43"/>
    </row>
    <row r="60" spans="1:6" ht="23.25">
      <c r="A60" s="223"/>
      <c r="B60" s="223" t="s">
        <v>205</v>
      </c>
      <c r="C60" s="226">
        <v>20000</v>
      </c>
      <c r="D60" s="68"/>
      <c r="E60" s="224">
        <v>20000</v>
      </c>
      <c r="F60" s="43"/>
    </row>
    <row r="61" spans="1:6" ht="23.25">
      <c r="A61" s="223"/>
      <c r="B61" s="223" t="s">
        <v>207</v>
      </c>
      <c r="C61" s="226">
        <v>34250</v>
      </c>
      <c r="D61" s="226"/>
      <c r="E61" s="224">
        <v>34250</v>
      </c>
      <c r="F61" s="43"/>
    </row>
    <row r="62" spans="1:6" ht="23.25">
      <c r="A62" s="223"/>
      <c r="B62" s="223" t="s">
        <v>208</v>
      </c>
      <c r="C62" s="226">
        <v>300000</v>
      </c>
      <c r="D62" s="226">
        <v>300000</v>
      </c>
      <c r="E62" s="226"/>
      <c r="F62" s="43"/>
    </row>
    <row r="63" spans="1:6" ht="23.25">
      <c r="A63" s="223"/>
      <c r="B63" s="223" t="s">
        <v>209</v>
      </c>
      <c r="C63" s="226">
        <v>1000</v>
      </c>
      <c r="D63" s="226">
        <v>1000</v>
      </c>
      <c r="E63" s="226"/>
      <c r="F63" s="43"/>
    </row>
    <row r="64" spans="1:6" ht="23.25">
      <c r="A64" s="223"/>
      <c r="B64" s="223" t="s">
        <v>244</v>
      </c>
      <c r="C64" s="226">
        <v>40000</v>
      </c>
      <c r="D64" s="226">
        <v>40000</v>
      </c>
      <c r="E64" s="226"/>
      <c r="F64" s="43"/>
    </row>
    <row r="65" spans="1:6" ht="23.25">
      <c r="A65" s="223"/>
      <c r="B65" s="223" t="s">
        <v>210</v>
      </c>
      <c r="C65" s="226">
        <v>5000</v>
      </c>
      <c r="D65" s="226">
        <v>5000</v>
      </c>
      <c r="E65" s="226"/>
      <c r="F65" s="43"/>
    </row>
    <row r="66" spans="1:6" ht="23.25">
      <c r="A66" s="223"/>
      <c r="B66" s="223" t="s">
        <v>211</v>
      </c>
      <c r="C66" s="226">
        <v>40000</v>
      </c>
      <c r="D66" s="226">
        <v>40000</v>
      </c>
      <c r="E66" s="226"/>
      <c r="F66" s="43"/>
    </row>
    <row r="67" spans="1:6" ht="23.25">
      <c r="A67" s="223"/>
      <c r="B67" s="223" t="s">
        <v>212</v>
      </c>
      <c r="C67" s="226">
        <v>15000</v>
      </c>
      <c r="D67" s="226">
        <v>15000</v>
      </c>
      <c r="E67" s="226"/>
      <c r="F67" s="43"/>
    </row>
    <row r="68" spans="1:6" ht="23.25">
      <c r="A68" s="223"/>
      <c r="B68" s="223" t="s">
        <v>213</v>
      </c>
      <c r="C68" s="226">
        <v>10000</v>
      </c>
      <c r="D68" s="226"/>
      <c r="E68" s="226">
        <v>10000</v>
      </c>
      <c r="F68" s="43"/>
    </row>
    <row r="69" spans="1:6" ht="23.25">
      <c r="A69" s="223"/>
      <c r="B69" s="223" t="s">
        <v>214</v>
      </c>
      <c r="C69" s="226">
        <v>90000</v>
      </c>
      <c r="D69" s="226"/>
      <c r="E69" s="226">
        <v>90000</v>
      </c>
      <c r="F69" s="43"/>
    </row>
    <row r="70" spans="1:6" ht="21">
      <c r="A70" s="223"/>
      <c r="B70" s="223" t="s">
        <v>223</v>
      </c>
      <c r="C70" s="225">
        <v>102000</v>
      </c>
      <c r="D70" s="225"/>
      <c r="E70" s="225">
        <v>102000</v>
      </c>
      <c r="F70" s="43"/>
    </row>
    <row r="71" spans="1:6" ht="21">
      <c r="A71" s="223"/>
      <c r="B71" s="223" t="s">
        <v>470</v>
      </c>
      <c r="C71" s="225">
        <v>3885000</v>
      </c>
      <c r="D71" s="225"/>
      <c r="E71" s="225">
        <v>3885000</v>
      </c>
      <c r="F71" s="43"/>
    </row>
    <row r="72" spans="1:6" ht="21">
      <c r="A72" s="223"/>
      <c r="B72" s="223"/>
      <c r="C72" s="225"/>
      <c r="D72" s="225"/>
      <c r="E72" s="225"/>
      <c r="F72" s="43"/>
    </row>
    <row r="73" spans="1:6" ht="21">
      <c r="A73" s="223"/>
      <c r="B73" s="227" t="s">
        <v>215</v>
      </c>
      <c r="C73" s="225"/>
      <c r="D73" s="225"/>
      <c r="E73" s="225"/>
      <c r="F73" s="43"/>
    </row>
    <row r="74" spans="1:6" ht="21">
      <c r="A74" s="223"/>
      <c r="B74" s="223" t="s">
        <v>351</v>
      </c>
      <c r="C74" s="225">
        <v>337920</v>
      </c>
      <c r="D74" s="225">
        <v>337920</v>
      </c>
      <c r="E74" s="225"/>
      <c r="F74" s="43"/>
    </row>
    <row r="75" spans="1:6" ht="21">
      <c r="A75" s="223"/>
      <c r="B75" s="223" t="s">
        <v>423</v>
      </c>
      <c r="C75" s="225">
        <v>111120</v>
      </c>
      <c r="D75" s="225">
        <v>111120</v>
      </c>
      <c r="E75" s="225"/>
      <c r="F75" s="43"/>
    </row>
    <row r="76" spans="1:6" ht="21">
      <c r="A76" s="223"/>
      <c r="B76" s="223" t="s">
        <v>216</v>
      </c>
      <c r="C76" s="225">
        <v>158880</v>
      </c>
      <c r="D76" s="225">
        <v>158880</v>
      </c>
      <c r="E76" s="225"/>
      <c r="F76" s="43"/>
    </row>
    <row r="77" spans="1:6" ht="21">
      <c r="A77" s="223"/>
      <c r="B77" s="223" t="s">
        <v>423</v>
      </c>
      <c r="C77" s="225">
        <v>87600</v>
      </c>
      <c r="D77" s="225">
        <v>87600</v>
      </c>
      <c r="E77" s="225"/>
      <c r="F77" s="43"/>
    </row>
    <row r="78" spans="1:6" ht="23.25">
      <c r="A78" s="223"/>
      <c r="B78" s="223" t="s">
        <v>176</v>
      </c>
      <c r="C78" s="226">
        <v>30000</v>
      </c>
      <c r="D78" s="226">
        <v>30000</v>
      </c>
      <c r="E78" s="226"/>
      <c r="F78" s="43"/>
    </row>
    <row r="79" spans="1:6" ht="23.25">
      <c r="A79" s="223"/>
      <c r="B79" s="223" t="s">
        <v>178</v>
      </c>
      <c r="C79" s="226">
        <v>40000</v>
      </c>
      <c r="D79" s="226">
        <v>40000</v>
      </c>
      <c r="E79" s="226"/>
      <c r="F79" s="43"/>
    </row>
    <row r="80" spans="1:6" ht="23.25">
      <c r="A80" s="223"/>
      <c r="B80" s="223" t="s">
        <v>156</v>
      </c>
      <c r="C80" s="226">
        <v>50000</v>
      </c>
      <c r="D80" s="226">
        <v>50000</v>
      </c>
      <c r="E80" s="226"/>
      <c r="F80" s="43"/>
    </row>
    <row r="81" spans="1:6" ht="23.25">
      <c r="A81" s="223"/>
      <c r="B81" s="223" t="s">
        <v>221</v>
      </c>
      <c r="C81" s="226">
        <v>50000</v>
      </c>
      <c r="D81" s="226">
        <v>50000</v>
      </c>
      <c r="E81" s="226"/>
      <c r="F81" s="43"/>
    </row>
    <row r="82" spans="1:6" ht="23.25">
      <c r="A82" s="223"/>
      <c r="B82" s="223" t="s">
        <v>180</v>
      </c>
      <c r="C82" s="226">
        <v>50000</v>
      </c>
      <c r="D82" s="226">
        <v>50000</v>
      </c>
      <c r="E82" s="226"/>
      <c r="F82" s="43"/>
    </row>
    <row r="83" spans="1:6" ht="23.25">
      <c r="A83" s="223"/>
      <c r="B83" s="223" t="s">
        <v>181</v>
      </c>
      <c r="C83" s="224">
        <v>143100</v>
      </c>
      <c r="D83" s="224">
        <v>143100</v>
      </c>
      <c r="E83" s="224"/>
      <c r="F83" s="43"/>
    </row>
    <row r="84" spans="1:6" ht="23.25">
      <c r="A84" s="223"/>
      <c r="B84" s="223" t="s">
        <v>217</v>
      </c>
      <c r="C84" s="226">
        <v>100000</v>
      </c>
      <c r="D84" s="226">
        <v>100000</v>
      </c>
      <c r="E84" s="226"/>
      <c r="F84" s="43"/>
    </row>
    <row r="85" spans="1:6" ht="23.25">
      <c r="A85" s="223"/>
      <c r="B85" s="223" t="s">
        <v>218</v>
      </c>
      <c r="C85" s="226">
        <v>100000</v>
      </c>
      <c r="D85" s="226">
        <v>100000</v>
      </c>
      <c r="E85" s="226"/>
      <c r="F85" s="43"/>
    </row>
    <row r="86" spans="1:6" ht="23.25">
      <c r="A86" s="223"/>
      <c r="B86" s="223" t="s">
        <v>245</v>
      </c>
      <c r="C86" s="226">
        <v>200000</v>
      </c>
      <c r="D86" s="226"/>
      <c r="E86" s="226">
        <v>200000</v>
      </c>
      <c r="F86" s="43"/>
    </row>
    <row r="87" spans="1:6" ht="23.25">
      <c r="A87" s="223"/>
      <c r="B87" s="223" t="s">
        <v>219</v>
      </c>
      <c r="C87" s="226">
        <v>50000</v>
      </c>
      <c r="D87" s="226">
        <v>50000</v>
      </c>
      <c r="E87" s="226"/>
      <c r="F87" s="43"/>
    </row>
    <row r="88" spans="1:6" ht="23.25">
      <c r="A88" s="223"/>
      <c r="B88" s="223" t="s">
        <v>197</v>
      </c>
      <c r="C88" s="226">
        <v>50000</v>
      </c>
      <c r="D88" s="68"/>
      <c r="E88" s="224">
        <v>50000</v>
      </c>
      <c r="F88" s="43"/>
    </row>
    <row r="89" spans="1:6" ht="23.25">
      <c r="A89" s="223"/>
      <c r="B89" s="223" t="s">
        <v>220</v>
      </c>
      <c r="C89" s="226">
        <v>10000</v>
      </c>
      <c r="D89" s="226"/>
      <c r="E89" s="226">
        <v>10000</v>
      </c>
      <c r="F89" s="43"/>
    </row>
    <row r="90" spans="1:6" ht="23.25">
      <c r="A90" s="223"/>
      <c r="B90" s="223" t="s">
        <v>207</v>
      </c>
      <c r="C90" s="226">
        <v>30000</v>
      </c>
      <c r="D90" s="226"/>
      <c r="E90" s="226">
        <v>30000</v>
      </c>
      <c r="F90" s="43"/>
    </row>
    <row r="91" spans="1:6" ht="23.25">
      <c r="A91" s="223"/>
      <c r="B91" s="223" t="s">
        <v>943</v>
      </c>
      <c r="C91" s="226">
        <v>64000</v>
      </c>
      <c r="D91" s="226"/>
      <c r="E91" s="226">
        <v>64000</v>
      </c>
      <c r="F91" s="43"/>
    </row>
    <row r="92" spans="1:6" ht="23.25">
      <c r="A92" s="223"/>
      <c r="B92" s="223"/>
      <c r="C92" s="226"/>
      <c r="D92" s="226"/>
      <c r="E92" s="226"/>
      <c r="F92" s="43"/>
    </row>
    <row r="93" spans="1:6" ht="23.25">
      <c r="A93" s="223"/>
      <c r="B93" s="223"/>
      <c r="C93" s="226"/>
      <c r="D93" s="226"/>
      <c r="E93" s="226"/>
      <c r="F93" s="43"/>
    </row>
    <row r="94" spans="1:6" ht="23.25">
      <c r="A94" s="223"/>
      <c r="B94" s="223"/>
      <c r="C94" s="226"/>
      <c r="D94" s="226"/>
      <c r="E94" s="226"/>
      <c r="F94" s="43"/>
    </row>
    <row r="95" spans="1:6" ht="21">
      <c r="A95" s="223"/>
      <c r="B95" s="227" t="s">
        <v>605</v>
      </c>
      <c r="C95" s="225"/>
      <c r="D95" s="225"/>
      <c r="E95" s="225"/>
      <c r="F95" s="43"/>
    </row>
    <row r="96" spans="1:6" ht="21">
      <c r="A96" s="223"/>
      <c r="B96" s="223" t="s">
        <v>351</v>
      </c>
      <c r="C96" s="225">
        <v>240480</v>
      </c>
      <c r="D96" s="225">
        <v>240480</v>
      </c>
      <c r="E96" s="225"/>
      <c r="F96" s="43"/>
    </row>
    <row r="97" spans="1:6" ht="21">
      <c r="A97" s="223"/>
      <c r="B97" s="223" t="s">
        <v>423</v>
      </c>
      <c r="C97" s="225">
        <v>66000</v>
      </c>
      <c r="D97" s="225">
        <v>66000</v>
      </c>
      <c r="E97" s="225"/>
      <c r="F97" s="43"/>
    </row>
    <row r="98" spans="1:6" ht="21">
      <c r="A98" s="223"/>
      <c r="B98" s="223" t="s">
        <v>944</v>
      </c>
      <c r="C98" s="225">
        <v>30000</v>
      </c>
      <c r="D98" s="225">
        <v>30000</v>
      </c>
      <c r="E98" s="225"/>
      <c r="F98" s="43"/>
    </row>
    <row r="99" spans="1:6" ht="23.25">
      <c r="A99" s="223"/>
      <c r="B99" s="223" t="s">
        <v>178</v>
      </c>
      <c r="C99" s="226">
        <v>20000</v>
      </c>
      <c r="D99" s="226">
        <v>20000</v>
      </c>
      <c r="E99" s="226"/>
      <c r="F99" s="43"/>
    </row>
    <row r="100" spans="1:6" ht="23.25">
      <c r="A100" s="223"/>
      <c r="B100" s="223" t="s">
        <v>180</v>
      </c>
      <c r="C100" s="226">
        <v>30000</v>
      </c>
      <c r="D100" s="226">
        <v>30000</v>
      </c>
      <c r="E100" s="226"/>
      <c r="F100" s="43"/>
    </row>
    <row r="101" spans="1:6" ht="23.25">
      <c r="A101" s="223"/>
      <c r="B101" s="223" t="s">
        <v>181</v>
      </c>
      <c r="C101" s="224">
        <v>60120</v>
      </c>
      <c r="D101" s="224">
        <v>60120</v>
      </c>
      <c r="E101" s="224"/>
      <c r="F101" s="43"/>
    </row>
    <row r="102" spans="1:6" ht="23.25">
      <c r="A102" s="223"/>
      <c r="B102" s="223" t="s">
        <v>217</v>
      </c>
      <c r="C102" s="226">
        <v>80000</v>
      </c>
      <c r="D102" s="226">
        <v>80000</v>
      </c>
      <c r="E102" s="226"/>
      <c r="F102" s="43"/>
    </row>
    <row r="103" spans="1:6" ht="23.25">
      <c r="A103" s="223"/>
      <c r="B103" s="223" t="s">
        <v>945</v>
      </c>
      <c r="C103" s="226">
        <v>15000</v>
      </c>
      <c r="D103" s="224">
        <v>15000</v>
      </c>
      <c r="E103" s="43"/>
      <c r="F103" s="43"/>
    </row>
    <row r="104" spans="1:6" ht="23.25">
      <c r="A104" s="223"/>
      <c r="B104" s="223" t="s">
        <v>218</v>
      </c>
      <c r="C104" s="226">
        <v>50000</v>
      </c>
      <c r="D104" s="226">
        <v>50000</v>
      </c>
      <c r="E104" s="226"/>
      <c r="F104" s="43"/>
    </row>
    <row r="105" spans="1:6" ht="23.25">
      <c r="A105" s="223"/>
      <c r="B105" s="223" t="s">
        <v>219</v>
      </c>
      <c r="C105" s="226">
        <v>400000</v>
      </c>
      <c r="D105" s="226"/>
      <c r="E105" s="226">
        <v>400000</v>
      </c>
      <c r="F105" s="43"/>
    </row>
    <row r="106" spans="1:6" ht="23.25">
      <c r="A106" s="223"/>
      <c r="B106" s="223" t="s">
        <v>197</v>
      </c>
      <c r="C106" s="226">
        <v>30000</v>
      </c>
      <c r="D106" s="226"/>
      <c r="E106" s="226">
        <v>30000</v>
      </c>
      <c r="F106" s="43"/>
    </row>
    <row r="107" spans="1:6" ht="23.25">
      <c r="A107" s="223"/>
      <c r="B107" s="223" t="s">
        <v>198</v>
      </c>
      <c r="C107" s="226">
        <v>100000</v>
      </c>
      <c r="D107" s="226"/>
      <c r="E107" s="226">
        <v>100000</v>
      </c>
      <c r="F107" s="43"/>
    </row>
    <row r="108" spans="1:6" ht="23.25">
      <c r="A108" s="223"/>
      <c r="B108" s="223" t="s">
        <v>207</v>
      </c>
      <c r="C108" s="226">
        <v>20000</v>
      </c>
      <c r="D108" s="226"/>
      <c r="E108" s="226">
        <v>20000</v>
      </c>
      <c r="F108" s="43"/>
    </row>
    <row r="109" spans="1:6" ht="23.25">
      <c r="A109" s="223"/>
      <c r="B109" s="223" t="s">
        <v>222</v>
      </c>
      <c r="C109" s="226"/>
      <c r="D109" s="226"/>
      <c r="E109" s="226"/>
      <c r="F109" s="43"/>
    </row>
    <row r="110" spans="1:6" ht="23.25">
      <c r="A110" s="223"/>
      <c r="B110" s="223" t="s">
        <v>223</v>
      </c>
      <c r="C110" s="226"/>
      <c r="D110" s="226"/>
      <c r="E110" s="226"/>
      <c r="F110" s="43"/>
    </row>
    <row r="111" spans="1:6" ht="23.25">
      <c r="A111" s="223"/>
      <c r="B111" s="223"/>
      <c r="C111" s="226"/>
      <c r="D111" s="226"/>
      <c r="E111" s="226"/>
      <c r="F111" s="43"/>
    </row>
    <row r="112" spans="1:6" ht="23.25">
      <c r="A112" s="223"/>
      <c r="B112" s="223"/>
      <c r="C112" s="226"/>
      <c r="D112" s="226"/>
      <c r="E112" s="226"/>
      <c r="F112" s="43"/>
    </row>
    <row r="113" spans="1:6" ht="21">
      <c r="A113" s="223"/>
      <c r="B113" s="223"/>
      <c r="C113" s="225"/>
      <c r="D113" s="225"/>
      <c r="E113" s="225"/>
      <c r="F113" s="43"/>
    </row>
    <row r="114" spans="1:6" ht="21">
      <c r="A114" s="223"/>
      <c r="B114" s="223" t="s">
        <v>685</v>
      </c>
      <c r="C114" s="225"/>
      <c r="D114" s="225"/>
      <c r="E114" s="225"/>
      <c r="F114" s="43"/>
    </row>
    <row r="115" spans="1:6" ht="21">
      <c r="A115" s="223"/>
      <c r="B115" s="223" t="s">
        <v>246</v>
      </c>
      <c r="C115" s="225">
        <v>98430</v>
      </c>
      <c r="D115" s="225">
        <v>98430</v>
      </c>
      <c r="E115" s="225"/>
      <c r="F115" s="43"/>
    </row>
    <row r="116" spans="1:6" ht="21">
      <c r="A116" s="223"/>
      <c r="B116" s="223" t="s">
        <v>247</v>
      </c>
      <c r="C116" s="225">
        <v>371350</v>
      </c>
      <c r="D116" s="225">
        <v>371350</v>
      </c>
      <c r="E116" s="225"/>
      <c r="F116" s="43"/>
    </row>
    <row r="117" spans="1:6" ht="21">
      <c r="A117" s="223"/>
      <c r="B117" s="223" t="s">
        <v>224</v>
      </c>
      <c r="C117" s="225">
        <v>273000</v>
      </c>
      <c r="D117" s="225">
        <v>273000</v>
      </c>
      <c r="E117" s="225"/>
      <c r="F117" s="43"/>
    </row>
    <row r="118" spans="1:6" ht="21">
      <c r="A118" s="223"/>
      <c r="B118" s="223" t="s">
        <v>225</v>
      </c>
      <c r="C118" s="225">
        <v>40000</v>
      </c>
      <c r="D118" s="225">
        <v>40000</v>
      </c>
      <c r="E118" s="225"/>
      <c r="F118" s="43"/>
    </row>
    <row r="119" spans="1:6" ht="21">
      <c r="A119" s="223"/>
      <c r="B119" s="223" t="s">
        <v>248</v>
      </c>
      <c r="C119" s="225">
        <v>88000</v>
      </c>
      <c r="D119" s="225">
        <v>88000</v>
      </c>
      <c r="E119" s="225"/>
      <c r="F119" s="43"/>
    </row>
    <row r="120" spans="1:6" ht="21">
      <c r="A120" s="223"/>
      <c r="B120" s="223"/>
      <c r="C120" s="225"/>
      <c r="D120" s="225"/>
      <c r="E120" s="225"/>
      <c r="F120" s="43"/>
    </row>
    <row r="121" spans="1:6" ht="21">
      <c r="A121" s="43"/>
      <c r="B121" s="43"/>
      <c r="C121" s="68"/>
      <c r="D121" s="68"/>
      <c r="E121" s="68"/>
      <c r="F121" s="43"/>
    </row>
    <row r="122" spans="1:6" ht="21">
      <c r="A122" s="223"/>
      <c r="B122" s="227" t="s">
        <v>1032</v>
      </c>
      <c r="C122" s="225"/>
      <c r="D122" s="225"/>
      <c r="E122" s="225"/>
      <c r="F122" s="43"/>
    </row>
    <row r="123" spans="1:6" ht="21">
      <c r="A123" s="223"/>
      <c r="B123" s="223" t="s">
        <v>351</v>
      </c>
      <c r="C123" s="225">
        <v>109680</v>
      </c>
      <c r="D123" s="225">
        <v>109680</v>
      </c>
      <c r="E123" s="225"/>
      <c r="F123" s="43"/>
    </row>
    <row r="124" spans="1:6" ht="21">
      <c r="A124" s="223"/>
      <c r="B124" s="223" t="s">
        <v>423</v>
      </c>
      <c r="C124" s="225">
        <v>57120</v>
      </c>
      <c r="D124" s="225">
        <v>57120</v>
      </c>
      <c r="E124" s="225"/>
      <c r="F124" s="43"/>
    </row>
    <row r="125" spans="1:6" ht="21">
      <c r="A125" s="223"/>
      <c r="B125" s="223" t="s">
        <v>216</v>
      </c>
      <c r="C125" s="225">
        <v>36000</v>
      </c>
      <c r="D125" s="225">
        <v>36000</v>
      </c>
      <c r="E125" s="225"/>
      <c r="F125" s="43"/>
    </row>
    <row r="126" spans="1:6" ht="21">
      <c r="A126" s="223"/>
      <c r="B126" s="223" t="s">
        <v>423</v>
      </c>
      <c r="C126" s="225">
        <v>239520</v>
      </c>
      <c r="D126" s="225">
        <v>239520</v>
      </c>
      <c r="E126" s="225"/>
      <c r="F126" s="43"/>
    </row>
    <row r="127" spans="1:6" ht="23.25">
      <c r="A127" s="223"/>
      <c r="B127" s="223" t="s">
        <v>176</v>
      </c>
      <c r="C127" s="226">
        <v>0</v>
      </c>
      <c r="D127" s="226">
        <v>0</v>
      </c>
      <c r="E127" s="226"/>
      <c r="F127" s="43"/>
    </row>
    <row r="128" spans="1:6" ht="23.25">
      <c r="A128" s="223"/>
      <c r="B128" s="223" t="s">
        <v>178</v>
      </c>
      <c r="C128" s="226">
        <v>20000</v>
      </c>
      <c r="D128" s="226">
        <v>20000</v>
      </c>
      <c r="E128" s="226"/>
      <c r="F128" s="43"/>
    </row>
    <row r="129" spans="1:6" ht="23.25">
      <c r="A129" s="223"/>
      <c r="B129" s="223" t="s">
        <v>156</v>
      </c>
      <c r="C129" s="226">
        <v>20000</v>
      </c>
      <c r="D129" s="226">
        <v>20000</v>
      </c>
      <c r="E129" s="226"/>
      <c r="F129" s="43"/>
    </row>
    <row r="130" spans="1:6" ht="23.25">
      <c r="A130" s="223"/>
      <c r="B130" s="223" t="s">
        <v>221</v>
      </c>
      <c r="C130" s="226">
        <v>30000</v>
      </c>
      <c r="D130" s="226">
        <v>30000</v>
      </c>
      <c r="E130" s="226"/>
      <c r="F130" s="43"/>
    </row>
    <row r="131" spans="1:6" ht="23.25">
      <c r="A131" s="223"/>
      <c r="B131" s="223" t="s">
        <v>180</v>
      </c>
      <c r="C131" s="226">
        <v>20000</v>
      </c>
      <c r="D131" s="226">
        <v>20000</v>
      </c>
      <c r="E131" s="226"/>
      <c r="F131" s="43"/>
    </row>
    <row r="132" spans="1:6" ht="23.25">
      <c r="A132" s="223"/>
      <c r="B132" s="223" t="s">
        <v>181</v>
      </c>
      <c r="C132" s="224">
        <v>174510</v>
      </c>
      <c r="D132" s="224">
        <v>174510</v>
      </c>
      <c r="E132" s="224"/>
      <c r="F132" s="43"/>
    </row>
    <row r="133" spans="1:6" ht="23.25">
      <c r="A133" s="223"/>
      <c r="B133" s="223" t="s">
        <v>217</v>
      </c>
      <c r="C133" s="226">
        <v>50000</v>
      </c>
      <c r="D133" s="226">
        <v>50000</v>
      </c>
      <c r="E133" s="226"/>
      <c r="F133" s="43"/>
    </row>
    <row r="134" spans="1:6" ht="23.25">
      <c r="A134" s="223"/>
      <c r="B134" s="223" t="s">
        <v>218</v>
      </c>
      <c r="C134" s="226">
        <v>30000</v>
      </c>
      <c r="D134" s="226">
        <v>30000</v>
      </c>
      <c r="E134" s="226"/>
      <c r="F134" s="43"/>
    </row>
    <row r="135" spans="1:6" ht="23.25">
      <c r="A135" s="223"/>
      <c r="B135" s="223" t="s">
        <v>227</v>
      </c>
      <c r="C135" s="226">
        <v>466000</v>
      </c>
      <c r="D135" s="226"/>
      <c r="E135" s="226">
        <v>466000</v>
      </c>
      <c r="F135" s="43"/>
    </row>
    <row r="136" spans="1:6" ht="23.25">
      <c r="A136" s="223"/>
      <c r="B136" s="223" t="s">
        <v>228</v>
      </c>
      <c r="C136" s="226">
        <v>50000</v>
      </c>
      <c r="D136" s="226">
        <v>50000</v>
      </c>
      <c r="E136" s="226"/>
      <c r="F136" s="43"/>
    </row>
    <row r="137" spans="1:6" ht="23.25">
      <c r="A137" s="223"/>
      <c r="B137" s="223" t="s">
        <v>229</v>
      </c>
      <c r="C137" s="226">
        <v>34000</v>
      </c>
      <c r="D137" s="226"/>
      <c r="E137" s="226">
        <v>34000</v>
      </c>
      <c r="F137" s="43"/>
    </row>
    <row r="138" spans="1:6" ht="23.25">
      <c r="A138" s="223"/>
      <c r="B138" s="223" t="s">
        <v>230</v>
      </c>
      <c r="C138" s="226">
        <v>5000</v>
      </c>
      <c r="D138" s="226"/>
      <c r="E138" s="226">
        <v>5000</v>
      </c>
      <c r="F138" s="43"/>
    </row>
    <row r="139" spans="1:6" ht="23.25">
      <c r="A139" s="223"/>
      <c r="B139" s="223" t="s">
        <v>231</v>
      </c>
      <c r="C139" s="226">
        <v>10000</v>
      </c>
      <c r="D139" s="226"/>
      <c r="E139" s="226">
        <v>10000</v>
      </c>
      <c r="F139" s="43"/>
    </row>
    <row r="140" spans="1:6" ht="23.25">
      <c r="A140" s="223"/>
      <c r="B140" s="223" t="s">
        <v>232</v>
      </c>
      <c r="C140" s="226">
        <v>10000</v>
      </c>
      <c r="D140" s="226"/>
      <c r="E140" s="226">
        <v>10000</v>
      </c>
      <c r="F140" s="43"/>
    </row>
    <row r="141" spans="1:6" ht="23.25">
      <c r="A141" s="223"/>
      <c r="B141" s="223" t="s">
        <v>233</v>
      </c>
      <c r="C141" s="226">
        <v>150000</v>
      </c>
      <c r="D141" s="226"/>
      <c r="E141" s="226">
        <v>150000</v>
      </c>
      <c r="F141" s="43"/>
    </row>
    <row r="142" spans="1:6" ht="23.25">
      <c r="A142" s="223"/>
      <c r="B142" s="223" t="s">
        <v>234</v>
      </c>
      <c r="C142" s="226">
        <v>10000</v>
      </c>
      <c r="D142" s="226"/>
      <c r="E142" s="226">
        <v>10000</v>
      </c>
      <c r="F142" s="43"/>
    </row>
    <row r="143" spans="1:6" ht="23.25">
      <c r="A143" s="223"/>
      <c r="B143" s="223" t="s">
        <v>235</v>
      </c>
      <c r="C143" s="226">
        <v>120000</v>
      </c>
      <c r="D143" s="226"/>
      <c r="E143" s="226">
        <v>120000</v>
      </c>
      <c r="F143" s="43"/>
    </row>
    <row r="144" spans="1:6" ht="23.25">
      <c r="A144" s="223"/>
      <c r="B144" s="223" t="s">
        <v>236</v>
      </c>
      <c r="C144" s="226">
        <v>60000</v>
      </c>
      <c r="D144" s="226">
        <v>60000</v>
      </c>
      <c r="E144" s="226"/>
      <c r="F144" s="43"/>
    </row>
    <row r="145" spans="1:6" ht="23.25">
      <c r="A145" s="223"/>
      <c r="B145" s="223" t="s">
        <v>237</v>
      </c>
      <c r="C145" s="226">
        <v>200000</v>
      </c>
      <c r="D145" s="226"/>
      <c r="E145" s="226">
        <v>200000</v>
      </c>
      <c r="F145" s="43"/>
    </row>
    <row r="146" spans="1:6" ht="23.25">
      <c r="A146" s="223"/>
      <c r="B146" s="223" t="s">
        <v>238</v>
      </c>
      <c r="C146" s="226">
        <v>50000</v>
      </c>
      <c r="D146" s="226"/>
      <c r="E146" s="226">
        <v>50000</v>
      </c>
      <c r="F146" s="43"/>
    </row>
    <row r="147" spans="1:6" ht="23.25">
      <c r="A147" s="223"/>
      <c r="B147" s="223" t="s">
        <v>239</v>
      </c>
      <c r="C147" s="226">
        <v>50000</v>
      </c>
      <c r="D147" s="226"/>
      <c r="E147" s="226">
        <v>50000</v>
      </c>
      <c r="F147" s="43"/>
    </row>
    <row r="148" spans="1:6" ht="23.25">
      <c r="A148" s="223"/>
      <c r="B148" s="223" t="s">
        <v>240</v>
      </c>
      <c r="C148" s="226">
        <v>0</v>
      </c>
      <c r="D148" s="226">
        <v>0</v>
      </c>
      <c r="E148" s="226">
        <v>0</v>
      </c>
      <c r="F148" s="43"/>
    </row>
    <row r="149" spans="1:6" ht="23.25">
      <c r="A149" s="223"/>
      <c r="B149" s="223" t="s">
        <v>219</v>
      </c>
      <c r="C149" s="226">
        <v>120000</v>
      </c>
      <c r="D149" s="226"/>
      <c r="E149" s="226">
        <v>120000</v>
      </c>
      <c r="F149" s="43"/>
    </row>
    <row r="150" spans="1:6" ht="23.25">
      <c r="A150" s="223"/>
      <c r="B150" s="223" t="s">
        <v>197</v>
      </c>
      <c r="C150" s="226">
        <v>30000</v>
      </c>
      <c r="D150" s="226"/>
      <c r="E150" s="226">
        <v>30000</v>
      </c>
      <c r="F150" s="43"/>
    </row>
    <row r="151" spans="1:6" ht="23.25">
      <c r="A151" s="223"/>
      <c r="B151" s="223" t="s">
        <v>946</v>
      </c>
      <c r="C151" s="226">
        <v>1731350</v>
      </c>
      <c r="D151" s="226"/>
      <c r="E151" s="226">
        <v>1731350</v>
      </c>
      <c r="F151" s="43"/>
    </row>
    <row r="152" spans="1:6" ht="23.25">
      <c r="A152" s="223"/>
      <c r="B152" s="223" t="s">
        <v>947</v>
      </c>
      <c r="C152" s="226">
        <v>1778400</v>
      </c>
      <c r="D152" s="226"/>
      <c r="E152" s="226">
        <v>1778400</v>
      </c>
      <c r="F152" s="43"/>
    </row>
    <row r="153" spans="1:6" ht="23.25">
      <c r="A153" s="223"/>
      <c r="B153" s="223" t="s">
        <v>948</v>
      </c>
      <c r="C153" s="226">
        <v>240000</v>
      </c>
      <c r="D153" s="226"/>
      <c r="E153" s="226">
        <v>240000</v>
      </c>
      <c r="F153" s="43"/>
    </row>
    <row r="154" spans="1:6" ht="23.25">
      <c r="A154" s="223"/>
      <c r="B154" s="223" t="s">
        <v>206</v>
      </c>
      <c r="C154" s="226">
        <v>90000</v>
      </c>
      <c r="D154" s="226"/>
      <c r="E154" s="224">
        <v>90000</v>
      </c>
      <c r="F154" s="43"/>
    </row>
    <row r="155" spans="1:6" ht="23.25">
      <c r="A155" s="223"/>
      <c r="B155" s="223"/>
      <c r="C155" s="226"/>
      <c r="D155" s="225"/>
      <c r="E155" s="223"/>
      <c r="F155" s="43"/>
    </row>
    <row r="156" spans="1:6" s="13" customFormat="1" ht="21">
      <c r="A156" s="228"/>
      <c r="B156" s="228" t="s">
        <v>465</v>
      </c>
      <c r="C156" s="229">
        <f>SUM(C5:C155)</f>
        <v>19800000</v>
      </c>
      <c r="D156" s="229">
        <f>SUM(D5:D155)</f>
        <v>8800000</v>
      </c>
      <c r="E156" s="229">
        <f>SUM(E5:E155)</f>
        <v>11000000</v>
      </c>
      <c r="F156" s="211">
        <f>8800000-D156</f>
        <v>0</v>
      </c>
    </row>
    <row r="157" spans="1:6" s="13" customFormat="1" ht="21">
      <c r="A157" s="230"/>
      <c r="B157" s="230"/>
      <c r="C157" s="231"/>
      <c r="D157" s="231"/>
      <c r="E157" s="230"/>
      <c r="F157" s="52"/>
    </row>
    <row r="158" spans="1:6" s="13" customFormat="1" ht="21">
      <c r="A158" s="230"/>
      <c r="B158" s="230"/>
      <c r="C158" s="231"/>
      <c r="D158" s="231"/>
      <c r="E158" s="230"/>
      <c r="F158" s="52"/>
    </row>
    <row r="159" spans="1:6" ht="21">
      <c r="A159" s="223"/>
      <c r="B159" s="223" t="s">
        <v>964</v>
      </c>
      <c r="C159" s="225">
        <v>19800000</v>
      </c>
      <c r="D159" s="225"/>
      <c r="E159" s="223"/>
      <c r="F159" s="212">
        <f>11000000-E156</f>
        <v>0</v>
      </c>
    </row>
    <row r="160" spans="1:6" ht="21">
      <c r="A160" s="223"/>
      <c r="B160" s="223" t="s">
        <v>442</v>
      </c>
      <c r="C160" s="225">
        <f>C156</f>
        <v>19800000</v>
      </c>
      <c r="D160" s="225"/>
      <c r="E160" s="223"/>
      <c r="F160" s="43"/>
    </row>
    <row r="161" spans="1:6" ht="21">
      <c r="A161" s="223"/>
      <c r="B161" s="223" t="s">
        <v>226</v>
      </c>
      <c r="C161" s="225">
        <f>C159-C160</f>
        <v>0</v>
      </c>
      <c r="D161" s="225"/>
      <c r="E161" s="223"/>
      <c r="F161" s="124"/>
    </row>
    <row r="162" spans="1:6" ht="21">
      <c r="A162" s="223"/>
      <c r="B162" s="223"/>
      <c r="C162" s="225"/>
      <c r="D162" s="225"/>
      <c r="E162" s="223"/>
      <c r="F162" s="43"/>
    </row>
    <row r="163" spans="1:6" ht="21">
      <c r="A163" s="43"/>
      <c r="B163" s="43"/>
      <c r="C163" s="68"/>
      <c r="D163" s="68"/>
      <c r="E163" s="43"/>
      <c r="F163" s="43"/>
    </row>
  </sheetData>
  <sheetProtection/>
  <mergeCells count="1">
    <mergeCell ref="A1:E1"/>
  </mergeCells>
  <printOptions/>
  <pageMargins left="0.944881889763779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8">
      <selection activeCell="D44" sqref="D44"/>
    </sheetView>
  </sheetViews>
  <sheetFormatPr defaultColWidth="9.140625" defaultRowHeight="21.75"/>
  <cols>
    <col min="1" max="1" width="8.421875" style="3" customWidth="1"/>
    <col min="2" max="2" width="52.28125" style="3" customWidth="1"/>
    <col min="3" max="3" width="18.00390625" style="3" customWidth="1"/>
    <col min="4" max="4" width="11.7109375" style="3" customWidth="1"/>
    <col min="5" max="16384" width="9.140625" style="3" customWidth="1"/>
  </cols>
  <sheetData>
    <row r="1" spans="1:6" ht="23.25">
      <c r="A1" s="258" t="s">
        <v>266</v>
      </c>
      <c r="B1" s="258"/>
      <c r="C1" s="258"/>
      <c r="D1" s="258"/>
      <c r="E1" s="53"/>
      <c r="F1" s="53"/>
    </row>
    <row r="2" spans="1:6" ht="23.25">
      <c r="A2" s="258" t="s">
        <v>267</v>
      </c>
      <c r="B2" s="258"/>
      <c r="C2" s="258"/>
      <c r="D2" s="258"/>
      <c r="E2" s="53"/>
      <c r="F2" s="53"/>
    </row>
    <row r="3" spans="1:6" ht="23.25">
      <c r="A3" s="270" t="s">
        <v>268</v>
      </c>
      <c r="B3" s="270"/>
      <c r="C3" s="270"/>
      <c r="D3" s="270"/>
      <c r="E3" s="53"/>
      <c r="F3" s="53"/>
    </row>
    <row r="4" spans="1:6" ht="23.25">
      <c r="A4" s="270" t="s">
        <v>40</v>
      </c>
      <c r="B4" s="270"/>
      <c r="C4" s="270"/>
      <c r="D4" s="270"/>
      <c r="E4" s="53"/>
      <c r="F4" s="53"/>
    </row>
    <row r="5" spans="1:6" ht="23.25">
      <c r="A5" s="232" t="s">
        <v>39</v>
      </c>
      <c r="B5" s="126"/>
      <c r="C5" s="233">
        <f>คำแถลง!D21</f>
        <v>19800000</v>
      </c>
      <c r="D5" s="126" t="s">
        <v>146</v>
      </c>
      <c r="E5" s="53"/>
      <c r="F5" s="53"/>
    </row>
    <row r="6" spans="1:6" ht="27.75" customHeight="1">
      <c r="A6" s="232" t="s">
        <v>269</v>
      </c>
      <c r="B6" s="126"/>
      <c r="C6" s="234"/>
      <c r="D6" s="126"/>
      <c r="E6" s="53"/>
      <c r="F6" s="53"/>
    </row>
    <row r="7" spans="1:6" ht="23.25">
      <c r="A7" s="235" t="s">
        <v>270</v>
      </c>
      <c r="B7" s="235" t="s">
        <v>271</v>
      </c>
      <c r="C7" s="236" t="s">
        <v>100</v>
      </c>
      <c r="D7" s="235" t="s">
        <v>76</v>
      </c>
      <c r="E7" s="53"/>
      <c r="F7" s="53"/>
    </row>
    <row r="8" spans="1:6" ht="23.25">
      <c r="A8" s="237">
        <v>1</v>
      </c>
      <c r="B8" s="238" t="s">
        <v>272</v>
      </c>
      <c r="C8" s="239">
        <f>C9+C10+C11+C17+C18</f>
        <v>2587840</v>
      </c>
      <c r="D8" s="237"/>
      <c r="E8" s="53"/>
      <c r="F8" s="53"/>
    </row>
    <row r="9" spans="1:6" ht="23.25">
      <c r="A9" s="240"/>
      <c r="B9" s="240" t="s">
        <v>273</v>
      </c>
      <c r="C9" s="241">
        <f>ปลัด!I40+ศึกษา!I12+คลัง!I12+ช่าง!I12</f>
        <v>1299160</v>
      </c>
      <c r="D9" s="240"/>
      <c r="E9" s="53"/>
      <c r="F9" s="53"/>
    </row>
    <row r="10" spans="1:6" ht="23.25">
      <c r="A10" s="240"/>
      <c r="B10" s="240" t="s">
        <v>274</v>
      </c>
      <c r="C10" s="241">
        <f>ปลัด!I57</f>
        <v>42000</v>
      </c>
      <c r="D10" s="240"/>
      <c r="E10" s="53"/>
      <c r="F10" s="53"/>
    </row>
    <row r="11" spans="1:6" ht="23.25">
      <c r="A11" s="240"/>
      <c r="B11" s="240" t="s">
        <v>275</v>
      </c>
      <c r="C11" s="241">
        <f>SUM(C12:C16)</f>
        <v>411000</v>
      </c>
      <c r="D11" s="240"/>
      <c r="E11" s="53"/>
      <c r="F11" s="53"/>
    </row>
    <row r="12" spans="1:6" ht="23.25">
      <c r="A12" s="240"/>
      <c r="B12" s="240" t="s">
        <v>276</v>
      </c>
      <c r="C12" s="241">
        <v>0</v>
      </c>
      <c r="D12" s="240"/>
      <c r="E12" s="53"/>
      <c r="F12" s="53"/>
    </row>
    <row r="13" spans="1:6" ht="23.25">
      <c r="A13" s="240"/>
      <c r="B13" s="240" t="s">
        <v>277</v>
      </c>
      <c r="C13" s="241">
        <v>0</v>
      </c>
      <c r="D13" s="240"/>
      <c r="E13" s="53"/>
      <c r="F13" s="53"/>
    </row>
    <row r="14" spans="1:6" ht="23.25">
      <c r="A14" s="240"/>
      <c r="B14" s="240" t="s">
        <v>278</v>
      </c>
      <c r="C14" s="241">
        <v>0</v>
      </c>
      <c r="D14" s="240"/>
      <c r="E14" s="53"/>
      <c r="F14" s="53"/>
    </row>
    <row r="15" spans="1:6" ht="23.25">
      <c r="A15" s="240"/>
      <c r="B15" s="240" t="s">
        <v>279</v>
      </c>
      <c r="C15" s="241">
        <f>ปลัด!I48+ศึกษา!I17+คลัง!I19+ช่าง!I18</f>
        <v>411000</v>
      </c>
      <c r="D15" s="240"/>
      <c r="E15" s="53"/>
      <c r="F15" s="53"/>
    </row>
    <row r="16" spans="1:6" ht="23.25">
      <c r="A16" s="240"/>
      <c r="B16" s="240" t="s">
        <v>280</v>
      </c>
      <c r="C16" s="241">
        <v>0</v>
      </c>
      <c r="D16" s="240"/>
      <c r="E16" s="53"/>
      <c r="F16" s="53"/>
    </row>
    <row r="17" spans="1:6" ht="23.25">
      <c r="A17" s="240"/>
      <c r="B17" s="242" t="s">
        <v>292</v>
      </c>
      <c r="C17" s="241">
        <f>ปลัด!I60+ศึกษา!I22+คลัง!I27</f>
        <v>400560</v>
      </c>
      <c r="D17" s="240"/>
      <c r="E17" s="53"/>
      <c r="F17" s="53"/>
    </row>
    <row r="18" spans="1:6" ht="23.25">
      <c r="A18" s="240"/>
      <c r="B18" s="240" t="s">
        <v>293</v>
      </c>
      <c r="C18" s="241">
        <f>ปลัด!I69+ศึกษา!I29+คลัง!I32</f>
        <v>435120</v>
      </c>
      <c r="D18" s="240"/>
      <c r="E18" s="53"/>
      <c r="F18" s="53"/>
    </row>
    <row r="19" spans="1:6" ht="23.25">
      <c r="A19" s="243">
        <v>2</v>
      </c>
      <c r="B19" s="244" t="s">
        <v>281</v>
      </c>
      <c r="C19" s="245" t="e">
        <f>C20+C21+C22+C23+C24+C25</f>
        <v>#REF!</v>
      </c>
      <c r="D19" s="244"/>
      <c r="E19" s="53"/>
      <c r="F19" s="53"/>
    </row>
    <row r="20" spans="1:6" ht="23.25">
      <c r="A20" s="240"/>
      <c r="B20" s="246" t="s">
        <v>282</v>
      </c>
      <c r="C20" s="241">
        <v>0</v>
      </c>
      <c r="D20" s="240"/>
      <c r="E20" s="53"/>
      <c r="F20" s="53"/>
    </row>
    <row r="21" spans="1:6" ht="23.25">
      <c r="A21" s="244"/>
      <c r="B21" s="240" t="s">
        <v>283</v>
      </c>
      <c r="C21" s="241">
        <f>ปลัด!G102+ศึกษา!I52+คลัง!I53</f>
        <v>130000</v>
      </c>
      <c r="D21" s="244"/>
      <c r="E21" s="53"/>
      <c r="F21" s="53"/>
    </row>
    <row r="22" spans="1:6" ht="23.25">
      <c r="A22" s="244"/>
      <c r="B22" s="240" t="s">
        <v>284</v>
      </c>
      <c r="C22" s="241">
        <f>ปลัด!G102+ศึกษา!I56+คลัง!I56+ช่าง!I39</f>
        <v>150000</v>
      </c>
      <c r="D22" s="244"/>
      <c r="E22" s="53"/>
      <c r="F22" s="53"/>
    </row>
    <row r="23" spans="1:6" ht="23.25">
      <c r="A23" s="244"/>
      <c r="B23" s="240" t="s">
        <v>285</v>
      </c>
      <c r="C23" s="241">
        <f>ปลัด!I95+คลัง!I50+ช่าง!I31+ศึกษา!I49</f>
        <v>135000</v>
      </c>
      <c r="D23" s="244"/>
      <c r="E23" s="53"/>
      <c r="F23" s="53"/>
    </row>
    <row r="24" spans="1:6" ht="23.25">
      <c r="A24" s="244"/>
      <c r="B24" s="240" t="s">
        <v>286</v>
      </c>
      <c r="C24" s="241" t="e">
        <f>งบกลาง!I10</f>
        <v>#REF!</v>
      </c>
      <c r="D24" s="244"/>
      <c r="E24" s="53"/>
      <c r="F24" s="53"/>
    </row>
    <row r="25" spans="1:6" ht="23.25">
      <c r="A25" s="240" t="s">
        <v>123</v>
      </c>
      <c r="B25" s="240" t="s">
        <v>287</v>
      </c>
      <c r="C25" s="241">
        <f>งบกลาง!C26</f>
        <v>88000</v>
      </c>
      <c r="D25" s="240"/>
      <c r="E25" s="53"/>
      <c r="F25" s="53"/>
    </row>
    <row r="26" spans="1:6" ht="23.25">
      <c r="A26" s="240"/>
      <c r="B26" s="240"/>
      <c r="C26" s="241"/>
      <c r="D26" s="240"/>
      <c r="E26" s="53"/>
      <c r="F26" s="53"/>
    </row>
    <row r="27" spans="1:6" ht="23.25">
      <c r="A27" s="240"/>
      <c r="B27" s="244" t="s">
        <v>288</v>
      </c>
      <c r="C27" s="247" t="e">
        <f>C8+C19</f>
        <v>#REF!</v>
      </c>
      <c r="D27" s="240"/>
      <c r="E27" s="53"/>
      <c r="F27" s="53"/>
    </row>
    <row r="28" spans="1:6" ht="23.25">
      <c r="A28" s="240"/>
      <c r="B28" s="244" t="s">
        <v>289</v>
      </c>
      <c r="C28" s="248"/>
      <c r="D28" s="240"/>
      <c r="E28" s="53"/>
      <c r="F28" s="53"/>
    </row>
    <row r="29" spans="1:6" ht="23.25">
      <c r="A29" s="240"/>
      <c r="B29" s="240"/>
      <c r="C29" s="248"/>
      <c r="D29" s="240"/>
      <c r="E29" s="53"/>
      <c r="F29" s="53"/>
    </row>
    <row r="30" spans="1:6" ht="23.25">
      <c r="A30" s="249"/>
      <c r="B30" s="249" t="s">
        <v>817</v>
      </c>
      <c r="C30" s="250" t="e">
        <f>(C27*100)/C5</f>
        <v>#REF!</v>
      </c>
      <c r="D30" s="249"/>
      <c r="E30" s="53"/>
      <c r="F30" s="53"/>
    </row>
    <row r="31" spans="1:6" ht="23.25">
      <c r="A31" s="97"/>
      <c r="B31" s="97"/>
      <c r="C31" s="251"/>
      <c r="D31" s="97"/>
      <c r="E31" s="53"/>
      <c r="F31" s="53"/>
    </row>
    <row r="32" spans="1:6" ht="23.25">
      <c r="A32" s="97"/>
      <c r="B32" s="97"/>
      <c r="C32" s="251"/>
      <c r="D32" s="97"/>
      <c r="E32" s="53"/>
      <c r="F32" s="53"/>
    </row>
    <row r="33" spans="1:6" ht="23.25">
      <c r="A33" s="53"/>
      <c r="B33" s="53"/>
      <c r="C33" s="234"/>
      <c r="D33" s="53"/>
      <c r="E33" s="53"/>
      <c r="F33" s="53"/>
    </row>
    <row r="34" spans="1:6" ht="23.25">
      <c r="A34" s="53"/>
      <c r="B34" s="264" t="s">
        <v>290</v>
      </c>
      <c r="C34" s="264"/>
      <c r="D34" s="264"/>
      <c r="E34" s="53"/>
      <c r="F34" s="53"/>
    </row>
    <row r="35" spans="1:6" ht="23.25">
      <c r="A35" s="53"/>
      <c r="B35" s="264" t="s">
        <v>291</v>
      </c>
      <c r="C35" s="264"/>
      <c r="D35" s="264"/>
      <c r="E35" s="53"/>
      <c r="F35" s="53"/>
    </row>
    <row r="36" spans="1:6" ht="23.25">
      <c r="A36" s="53"/>
      <c r="B36" s="264" t="s">
        <v>816</v>
      </c>
      <c r="C36" s="264"/>
      <c r="D36" s="264"/>
      <c r="E36" s="53"/>
      <c r="F36" s="53"/>
    </row>
  </sheetData>
  <sheetProtection/>
  <mergeCells count="7">
    <mergeCell ref="B34:D34"/>
    <mergeCell ref="B35:D35"/>
    <mergeCell ref="B36:D36"/>
    <mergeCell ref="A1:D1"/>
    <mergeCell ref="A2:D2"/>
    <mergeCell ref="A3:D3"/>
    <mergeCell ref="A4:D4"/>
  </mergeCells>
  <printOptions/>
  <pageMargins left="1.3385826771653544" right="0.15748031496062992" top="0.5905511811023623" bottom="0.3937007874015748" header="0.5118110236220472" footer="0.5118110236220472"/>
  <pageSetup horizontalDpi="600" verticalDpi="600" orientation="portrait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K10" sqref="K10"/>
    </sheetView>
  </sheetViews>
  <sheetFormatPr defaultColWidth="9.140625" defaultRowHeight="21.75"/>
  <cols>
    <col min="1" max="1" width="12.57421875" style="3" customWidth="1"/>
    <col min="2" max="5" width="9.140625" style="3" customWidth="1"/>
    <col min="6" max="6" width="9.28125" style="3" customWidth="1"/>
    <col min="7" max="7" width="9.57421875" style="3" customWidth="1"/>
    <col min="8" max="8" width="18.57421875" style="3" customWidth="1"/>
    <col min="9" max="9" width="12.7109375" style="3" customWidth="1"/>
    <col min="10" max="16384" width="9.140625" style="3" customWidth="1"/>
  </cols>
  <sheetData>
    <row r="1" spans="1:13" ht="23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9.25">
      <c r="A2" s="53"/>
      <c r="B2" s="53"/>
      <c r="C2" s="53"/>
      <c r="D2" s="252"/>
      <c r="E2" s="53"/>
      <c r="F2" s="53"/>
      <c r="G2" s="53"/>
      <c r="H2" s="53"/>
      <c r="I2" s="53"/>
      <c r="J2" s="53"/>
      <c r="K2" s="53"/>
      <c r="L2" s="53"/>
      <c r="M2" s="53"/>
    </row>
    <row r="3" spans="1:13" ht="23.25">
      <c r="A3" s="53" t="s">
        <v>294</v>
      </c>
      <c r="B3" s="53"/>
      <c r="C3" s="53"/>
      <c r="D3" s="53"/>
      <c r="E3" s="53"/>
      <c r="F3" s="53" t="s">
        <v>295</v>
      </c>
      <c r="G3" s="53"/>
      <c r="H3" s="53"/>
      <c r="I3" s="53"/>
      <c r="J3" s="53"/>
      <c r="K3" s="53"/>
      <c r="L3" s="53"/>
      <c r="M3" s="53"/>
    </row>
    <row r="4" spans="1:13" ht="23.25">
      <c r="A4" s="53"/>
      <c r="B4" s="53"/>
      <c r="C4" s="53"/>
      <c r="D4" s="53"/>
      <c r="E4" s="53"/>
      <c r="F4" s="53" t="s">
        <v>296</v>
      </c>
      <c r="G4" s="53"/>
      <c r="H4" s="53"/>
      <c r="I4" s="53"/>
      <c r="J4" s="53"/>
      <c r="K4" s="53"/>
      <c r="L4" s="53"/>
      <c r="M4" s="53"/>
    </row>
    <row r="5" spans="1:13" ht="34.5" customHeight="1">
      <c r="A5" s="53"/>
      <c r="B5" s="53"/>
      <c r="C5" s="53"/>
      <c r="D5" s="53" t="s">
        <v>334</v>
      </c>
      <c r="E5" s="53"/>
      <c r="F5" s="53"/>
      <c r="G5" s="53"/>
      <c r="H5" s="53"/>
      <c r="I5" s="53"/>
      <c r="J5" s="53"/>
      <c r="K5" s="53"/>
      <c r="L5" s="53"/>
      <c r="M5" s="53"/>
    </row>
    <row r="6" spans="1:13" ht="36.75" customHeight="1">
      <c r="A6" s="53" t="s">
        <v>335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36" customHeight="1">
      <c r="A7" s="53" t="s">
        <v>297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36" customHeight="1">
      <c r="A8" s="53" t="s">
        <v>298</v>
      </c>
      <c r="B8" s="53"/>
      <c r="C8" s="53"/>
      <c r="D8" s="53"/>
      <c r="E8" s="53"/>
      <c r="F8" s="53" t="s">
        <v>752</v>
      </c>
      <c r="G8" s="53">
        <v>2</v>
      </c>
      <c r="H8" s="53" t="s">
        <v>299</v>
      </c>
      <c r="I8" s="53"/>
      <c r="J8" s="53"/>
      <c r="K8" s="53"/>
      <c r="L8" s="53"/>
      <c r="M8" s="53"/>
    </row>
    <row r="9" spans="1:13" ht="33.75" customHeight="1">
      <c r="A9" s="53"/>
      <c r="B9" s="53" t="s">
        <v>336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3.25">
      <c r="A10" s="53" t="s">
        <v>337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23.25">
      <c r="A11" s="53" t="s">
        <v>338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35.25" customHeight="1">
      <c r="A12" s="53"/>
      <c r="B12" s="53" t="s">
        <v>339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3.25">
      <c r="A13" s="53" t="s">
        <v>301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31.5" customHeight="1">
      <c r="A14" s="53"/>
      <c r="B14" s="53" t="s">
        <v>302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27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3.25">
      <c r="A16" s="53"/>
      <c r="B16" s="53"/>
      <c r="C16" s="53"/>
      <c r="D16" s="53"/>
      <c r="E16" s="53" t="s">
        <v>341</v>
      </c>
      <c r="F16" s="53"/>
      <c r="G16" s="53"/>
      <c r="H16" s="53"/>
      <c r="I16" s="53"/>
      <c r="J16" s="53"/>
      <c r="K16" s="53"/>
      <c r="L16" s="53"/>
      <c r="M16" s="53"/>
    </row>
    <row r="17" spans="1:13" ht="23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37.5" customHeight="1">
      <c r="A18" s="53"/>
      <c r="B18" s="53"/>
      <c r="C18" s="53"/>
      <c r="D18" s="53"/>
      <c r="E18" s="53" t="s">
        <v>304</v>
      </c>
      <c r="F18" s="53"/>
      <c r="G18" s="53"/>
      <c r="H18" s="53"/>
      <c r="I18" s="53"/>
      <c r="J18" s="53"/>
      <c r="K18" s="53"/>
      <c r="L18" s="53"/>
      <c r="M18" s="53"/>
    </row>
    <row r="19" spans="1:13" ht="23.25">
      <c r="A19" s="53"/>
      <c r="B19" s="53"/>
      <c r="C19" s="53"/>
      <c r="D19" s="53" t="s">
        <v>340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23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23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3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23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23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23.25">
      <c r="A25" s="53" t="s">
        <v>305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23.25">
      <c r="A26" s="53" t="s">
        <v>317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40.5">
      <c r="A27" s="53"/>
      <c r="B27" s="53"/>
      <c r="C27" s="53"/>
      <c r="D27" s="253" t="s">
        <v>307</v>
      </c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29.25">
      <c r="A28" s="53"/>
      <c r="B28" s="53"/>
      <c r="C28" s="53"/>
      <c r="D28" s="252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3.25">
      <c r="A29" s="53" t="s">
        <v>308</v>
      </c>
      <c r="B29" s="53"/>
      <c r="C29" s="53"/>
      <c r="D29" s="53"/>
      <c r="E29" s="53"/>
      <c r="F29" s="53" t="s">
        <v>309</v>
      </c>
      <c r="G29" s="53"/>
      <c r="H29" s="53"/>
      <c r="I29" s="53"/>
      <c r="J29" s="53"/>
      <c r="K29" s="53"/>
      <c r="L29" s="53"/>
      <c r="M29" s="53"/>
    </row>
    <row r="30" spans="1:13" ht="23.25">
      <c r="A30" s="53"/>
      <c r="B30" s="53"/>
      <c r="C30" s="53"/>
      <c r="D30" s="53"/>
      <c r="E30" s="53"/>
      <c r="F30" s="53" t="s">
        <v>296</v>
      </c>
      <c r="G30" s="53"/>
      <c r="H30" s="53"/>
      <c r="I30" s="53"/>
      <c r="J30" s="53"/>
      <c r="K30" s="53"/>
      <c r="L30" s="53"/>
      <c r="M30" s="53"/>
    </row>
    <row r="31" spans="1:13" ht="34.5" customHeight="1">
      <c r="A31" s="53"/>
      <c r="B31" s="53"/>
      <c r="C31" s="53"/>
      <c r="D31" s="53" t="s">
        <v>310</v>
      </c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36.75" customHeight="1">
      <c r="A32" s="53" t="s">
        <v>311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36" customHeight="1">
      <c r="A33" s="53" t="s">
        <v>297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36" customHeight="1">
      <c r="A34" s="53" t="s">
        <v>298</v>
      </c>
      <c r="B34" s="53"/>
      <c r="C34" s="53"/>
      <c r="D34" s="53"/>
      <c r="E34" s="53"/>
      <c r="F34" s="53" t="s">
        <v>752</v>
      </c>
      <c r="G34" s="53">
        <v>2</v>
      </c>
      <c r="H34" s="53" t="s">
        <v>299</v>
      </c>
      <c r="I34" s="53"/>
      <c r="J34" s="53"/>
      <c r="K34" s="53"/>
      <c r="L34" s="53"/>
      <c r="M34" s="53"/>
    </row>
    <row r="35" spans="1:13" ht="33.75" customHeight="1">
      <c r="A35" s="53"/>
      <c r="B35" s="53" t="s">
        <v>312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23.25">
      <c r="A36" s="53" t="s">
        <v>313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23.25">
      <c r="A37" s="53" t="s">
        <v>314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35.25" customHeight="1">
      <c r="A38" s="53"/>
      <c r="B38" s="53" t="s">
        <v>300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23.25">
      <c r="A39" s="53" t="s">
        <v>301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31.5" customHeight="1">
      <c r="A40" s="53"/>
      <c r="B40" s="53" t="s">
        <v>302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27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23.25">
      <c r="A42" s="53"/>
      <c r="B42" s="53"/>
      <c r="C42" s="53"/>
      <c r="D42" s="53"/>
      <c r="E42" s="53" t="s">
        <v>303</v>
      </c>
      <c r="F42" s="53"/>
      <c r="G42" s="53"/>
      <c r="H42" s="53"/>
      <c r="I42" s="53"/>
      <c r="J42" s="53"/>
      <c r="K42" s="53"/>
      <c r="L42" s="53"/>
      <c r="M42" s="53"/>
    </row>
    <row r="43" spans="1:13" ht="23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37.5" customHeight="1">
      <c r="A44" s="53"/>
      <c r="B44" s="53"/>
      <c r="C44" s="53"/>
      <c r="D44" s="53"/>
      <c r="E44" s="53" t="s">
        <v>315</v>
      </c>
      <c r="F44" s="53"/>
      <c r="G44" s="53"/>
      <c r="H44" s="53"/>
      <c r="I44" s="53"/>
      <c r="J44" s="53"/>
      <c r="K44" s="53"/>
      <c r="L44" s="53"/>
      <c r="M44" s="53"/>
    </row>
    <row r="45" spans="1:13" ht="23.25">
      <c r="A45" s="53"/>
      <c r="B45" s="53"/>
      <c r="C45" s="53"/>
      <c r="D45" s="53" t="s">
        <v>316</v>
      </c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23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23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23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23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23.25">
      <c r="A50" s="53" t="s">
        <v>305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23.25">
      <c r="A51" s="53" t="s">
        <v>306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23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21.75"/>
  <cols>
    <col min="1" max="16384" width="9.140625" style="38" customWidth="1"/>
  </cols>
  <sheetData>
    <row r="1" spans="1:10" ht="37.5">
      <c r="A1" s="258" t="s">
        <v>767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37.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3.5">
      <c r="A3" s="72"/>
      <c r="B3" s="78"/>
      <c r="C3" s="78"/>
      <c r="D3" s="78"/>
      <c r="E3" s="72"/>
      <c r="F3" s="79"/>
      <c r="G3" s="72"/>
      <c r="H3" s="72"/>
      <c r="I3" s="72"/>
      <c r="J3" s="72"/>
    </row>
    <row r="4" spans="1:10" ht="43.5">
      <c r="A4" s="257" t="s">
        <v>128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3.5">
      <c r="A5" s="72"/>
      <c r="B5" s="78"/>
      <c r="C5" s="78"/>
      <c r="D5" s="78"/>
      <c r="E5" s="72"/>
      <c r="F5" s="79"/>
      <c r="G5" s="72"/>
      <c r="H5" s="72"/>
      <c r="I5" s="72"/>
      <c r="J5" s="72"/>
    </row>
    <row r="6" spans="1:10" ht="43.5">
      <c r="A6" s="257" t="s">
        <v>129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43.5">
      <c r="A7" s="257" t="s">
        <v>323</v>
      </c>
      <c r="B7" s="257"/>
      <c r="C7" s="257"/>
      <c r="D7" s="257"/>
      <c r="E7" s="257"/>
      <c r="F7" s="257"/>
      <c r="G7" s="257"/>
      <c r="H7" s="257"/>
      <c r="I7" s="257"/>
      <c r="J7" s="257"/>
    </row>
    <row r="8" spans="1:10" ht="4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43.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43.5">
      <c r="A10" s="72"/>
      <c r="B10" s="78"/>
      <c r="C10" s="78"/>
      <c r="D10" s="78"/>
      <c r="E10" s="72"/>
      <c r="F10" s="79"/>
      <c r="G10" s="72"/>
      <c r="H10" s="72"/>
      <c r="I10" s="72"/>
      <c r="J10" s="72"/>
    </row>
    <row r="11" spans="1:10" ht="43.5">
      <c r="A11" s="257" t="s">
        <v>130</v>
      </c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43.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43.5">
      <c r="A13" s="72"/>
      <c r="B13" s="78"/>
      <c r="C13" s="78"/>
      <c r="D13" s="78"/>
      <c r="E13" s="72"/>
      <c r="F13" s="79"/>
      <c r="G13" s="72"/>
      <c r="H13" s="72"/>
      <c r="I13" s="72"/>
      <c r="J13" s="72"/>
    </row>
    <row r="14" spans="1:10" ht="43.5">
      <c r="A14" s="72"/>
      <c r="B14" s="78"/>
      <c r="C14" s="78"/>
      <c r="D14" s="78"/>
      <c r="E14" s="72"/>
      <c r="F14" s="79"/>
      <c r="G14" s="72"/>
      <c r="H14" s="72"/>
      <c r="I14" s="72"/>
      <c r="J14" s="72"/>
    </row>
    <row r="15" spans="1:10" ht="43.5">
      <c r="A15" s="257" t="s">
        <v>987</v>
      </c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43.5">
      <c r="A16" s="257" t="s">
        <v>131</v>
      </c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43.5">
      <c r="A17" s="72"/>
      <c r="B17" s="78"/>
      <c r="C17" s="78"/>
      <c r="D17" s="78"/>
      <c r="E17" s="72"/>
      <c r="F17" s="79"/>
      <c r="G17" s="72"/>
      <c r="H17" s="72"/>
      <c r="I17" s="72"/>
      <c r="J17" s="72"/>
    </row>
    <row r="18" spans="2:6" ht="37.5">
      <c r="B18" s="39"/>
      <c r="C18" s="39"/>
      <c r="D18" s="39"/>
      <c r="F18" s="40"/>
    </row>
  </sheetData>
  <sheetProtection/>
  <mergeCells count="7">
    <mergeCell ref="A1:J1"/>
    <mergeCell ref="A4:J4"/>
    <mergeCell ref="A16:J16"/>
    <mergeCell ref="A6:J6"/>
    <mergeCell ref="A7:J7"/>
    <mergeCell ref="A11:J11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1">
      <selection activeCell="A77" sqref="A77"/>
    </sheetView>
  </sheetViews>
  <sheetFormatPr defaultColWidth="9.140625" defaultRowHeight="21.75"/>
  <cols>
    <col min="1" max="1" width="33.28125" style="3" customWidth="1"/>
    <col min="2" max="2" width="16.28125" style="2" customWidth="1"/>
    <col min="3" max="3" width="16.421875" style="2" customWidth="1"/>
    <col min="4" max="4" width="16.28125" style="2" customWidth="1"/>
    <col min="5" max="5" width="13.28125" style="3" customWidth="1"/>
    <col min="6" max="6" width="6.421875" style="3" customWidth="1"/>
    <col min="7" max="7" width="9.140625" style="3" customWidth="1"/>
    <col min="8" max="8" width="11.28125" style="3" bestFit="1" customWidth="1"/>
    <col min="9" max="9" width="13.8515625" style="3" bestFit="1" customWidth="1"/>
    <col min="10" max="16384" width="9.140625" style="3" customWidth="1"/>
  </cols>
  <sheetData>
    <row r="1" spans="1:9" ht="23.25">
      <c r="A1" s="259" t="s">
        <v>764</v>
      </c>
      <c r="B1" s="259"/>
      <c r="C1" s="259"/>
      <c r="D1" s="259"/>
      <c r="E1" s="259"/>
      <c r="F1" s="259"/>
      <c r="G1" s="53"/>
      <c r="H1" s="53"/>
      <c r="I1" s="53"/>
    </row>
    <row r="2" spans="1:9" ht="26.25">
      <c r="A2" s="260" t="s">
        <v>73</v>
      </c>
      <c r="B2" s="260"/>
      <c r="C2" s="260"/>
      <c r="D2" s="260"/>
      <c r="E2" s="260"/>
      <c r="F2" s="53"/>
      <c r="G2" s="53"/>
      <c r="H2" s="53"/>
      <c r="I2" s="53"/>
    </row>
    <row r="3" spans="1:9" ht="26.25">
      <c r="A3" s="260" t="s">
        <v>24</v>
      </c>
      <c r="B3" s="260"/>
      <c r="C3" s="260"/>
      <c r="D3" s="260"/>
      <c r="E3" s="260"/>
      <c r="F3" s="53"/>
      <c r="G3" s="53"/>
      <c r="H3" s="53"/>
      <c r="I3" s="53"/>
    </row>
    <row r="4" spans="1:9" ht="16.5" customHeight="1">
      <c r="A4" s="77"/>
      <c r="B4" s="80"/>
      <c r="C4" s="80"/>
      <c r="D4" s="80"/>
      <c r="E4" s="77"/>
      <c r="F4" s="53"/>
      <c r="G4" s="53"/>
      <c r="H4" s="53"/>
      <c r="I4" s="53"/>
    </row>
    <row r="5" spans="1:9" s="1" customFormat="1" ht="30" customHeight="1">
      <c r="A5" s="45" t="s">
        <v>501</v>
      </c>
      <c r="B5" s="62"/>
      <c r="C5" s="62"/>
      <c r="D5" s="62"/>
      <c r="E5" s="45"/>
      <c r="F5" s="45"/>
      <c r="G5" s="45"/>
      <c r="H5" s="45"/>
      <c r="I5" s="45"/>
    </row>
    <row r="6" spans="1:9" ht="30.75" customHeight="1">
      <c r="A6" s="53" t="s">
        <v>28</v>
      </c>
      <c r="B6" s="61"/>
      <c r="C6" s="61"/>
      <c r="D6" s="61"/>
      <c r="E6" s="53"/>
      <c r="F6" s="53"/>
      <c r="G6" s="53"/>
      <c r="H6" s="53"/>
      <c r="I6" s="53"/>
    </row>
    <row r="7" spans="1:9" ht="23.25">
      <c r="A7" s="53" t="s">
        <v>29</v>
      </c>
      <c r="B7" s="61"/>
      <c r="C7" s="61"/>
      <c r="D7" s="61"/>
      <c r="E7" s="53"/>
      <c r="F7" s="53"/>
      <c r="G7" s="53"/>
      <c r="H7" s="53"/>
      <c r="I7" s="53"/>
    </row>
    <row r="8" spans="1:9" ht="23.25">
      <c r="A8" s="53" t="s">
        <v>30</v>
      </c>
      <c r="B8" s="61"/>
      <c r="C8" s="61"/>
      <c r="D8" s="61"/>
      <c r="E8" s="53"/>
      <c r="F8" s="53"/>
      <c r="G8" s="53"/>
      <c r="H8" s="53"/>
      <c r="I8" s="53"/>
    </row>
    <row r="9" spans="1:9" ht="23.25">
      <c r="A9" s="53" t="s">
        <v>31</v>
      </c>
      <c r="B9" s="61"/>
      <c r="C9" s="61"/>
      <c r="D9" s="61"/>
      <c r="E9" s="53"/>
      <c r="F9" s="53"/>
      <c r="G9" s="53"/>
      <c r="H9" s="53"/>
      <c r="I9" s="53"/>
    </row>
    <row r="10" spans="1:9" ht="30" customHeight="1">
      <c r="A10" s="45" t="s">
        <v>26</v>
      </c>
      <c r="B10" s="61"/>
      <c r="C10" s="61"/>
      <c r="D10" s="61"/>
      <c r="E10" s="53"/>
      <c r="F10" s="53"/>
      <c r="G10" s="53"/>
      <c r="H10" s="53"/>
      <c r="I10" s="53"/>
    </row>
    <row r="11" spans="1:9" ht="27.75" customHeight="1">
      <c r="A11" s="53" t="s">
        <v>27</v>
      </c>
      <c r="B11" s="61"/>
      <c r="C11" s="61"/>
      <c r="D11" s="61"/>
      <c r="E11" s="53"/>
      <c r="F11" s="53"/>
      <c r="G11" s="53"/>
      <c r="H11" s="53"/>
      <c r="I11" s="53"/>
    </row>
    <row r="12" spans="1:9" ht="23.25">
      <c r="A12" s="81" t="s">
        <v>324</v>
      </c>
      <c r="B12" s="53"/>
      <c r="C12" s="61"/>
      <c r="D12" s="61"/>
      <c r="E12" s="53"/>
      <c r="F12" s="53"/>
      <c r="G12" s="53"/>
      <c r="H12" s="53"/>
      <c r="I12" s="81"/>
    </row>
    <row r="13" spans="1:9" ht="23.25">
      <c r="A13" s="53" t="s">
        <v>325</v>
      </c>
      <c r="B13" s="61"/>
      <c r="C13" s="61"/>
      <c r="D13" s="61"/>
      <c r="E13" s="53"/>
      <c r="F13" s="53"/>
      <c r="G13" s="53"/>
      <c r="H13" s="53"/>
      <c r="I13" s="81"/>
    </row>
    <row r="14" spans="1:9" ht="23.25">
      <c r="A14" s="53" t="s">
        <v>704</v>
      </c>
      <c r="B14" s="61"/>
      <c r="C14" s="61"/>
      <c r="D14" s="54">
        <f>D21</f>
        <v>19800000</v>
      </c>
      <c r="E14" s="53" t="s">
        <v>608</v>
      </c>
      <c r="F14" s="53"/>
      <c r="G14" s="53"/>
      <c r="H14" s="53"/>
      <c r="I14" s="53"/>
    </row>
    <row r="15" spans="1:9" ht="23.25">
      <c r="A15" s="53" t="s">
        <v>326</v>
      </c>
      <c r="B15" s="61"/>
      <c r="C15" s="61"/>
      <c r="D15" s="61"/>
      <c r="E15" s="53"/>
      <c r="F15" s="53"/>
      <c r="G15" s="53"/>
      <c r="H15" s="53"/>
      <c r="I15" s="53"/>
    </row>
    <row r="16" spans="1:9" ht="23.25">
      <c r="A16" s="53" t="s">
        <v>606</v>
      </c>
      <c r="B16" s="61"/>
      <c r="C16" s="61"/>
      <c r="D16" s="61">
        <v>1275715.43</v>
      </c>
      <c r="E16" s="61" t="s">
        <v>146</v>
      </c>
      <c r="F16" s="53"/>
      <c r="G16" s="53"/>
      <c r="H16" s="53"/>
      <c r="I16" s="53"/>
    </row>
    <row r="17" spans="1:9" ht="27" customHeight="1">
      <c r="A17" s="45" t="s">
        <v>32</v>
      </c>
      <c r="B17" s="61"/>
      <c r="C17" s="61"/>
      <c r="D17" s="61"/>
      <c r="E17" s="53"/>
      <c r="F17" s="53"/>
      <c r="G17" s="53"/>
      <c r="H17" s="53"/>
      <c r="I17" s="53"/>
    </row>
    <row r="18" spans="1:9" ht="26.25" customHeight="1">
      <c r="A18" s="53" t="s">
        <v>33</v>
      </c>
      <c r="B18" s="61"/>
      <c r="C18" s="61"/>
      <c r="D18" s="82" t="e">
        <f>#REF!</f>
        <v>#REF!</v>
      </c>
      <c r="E18" s="53" t="s">
        <v>146</v>
      </c>
      <c r="F18" s="53"/>
      <c r="G18" s="53"/>
      <c r="H18" s="53"/>
      <c r="I18" s="53"/>
    </row>
    <row r="19" spans="1:9" ht="23.25">
      <c r="A19" s="53" t="s">
        <v>126</v>
      </c>
      <c r="B19" s="61"/>
      <c r="C19" s="61"/>
      <c r="D19" s="61"/>
      <c r="E19" s="53"/>
      <c r="F19" s="53"/>
      <c r="G19" s="53"/>
      <c r="H19" s="53"/>
      <c r="I19" s="53"/>
    </row>
    <row r="20" spans="1:9" ht="23.25">
      <c r="A20" s="53" t="s">
        <v>127</v>
      </c>
      <c r="B20" s="61"/>
      <c r="C20" s="61"/>
      <c r="D20" s="61"/>
      <c r="E20" s="53"/>
      <c r="F20" s="53"/>
      <c r="G20" s="53"/>
      <c r="H20" s="53"/>
      <c r="I20" s="53"/>
    </row>
    <row r="21" spans="1:9" s="1" customFormat="1" ht="23.25">
      <c r="A21" s="45" t="s">
        <v>25</v>
      </c>
      <c r="B21" s="62"/>
      <c r="C21" s="62"/>
      <c r="D21" s="51">
        <f>D24+D51+D65</f>
        <v>19800000</v>
      </c>
      <c r="E21" s="45" t="s">
        <v>146</v>
      </c>
      <c r="F21" s="83" t="s">
        <v>123</v>
      </c>
      <c r="G21" s="45"/>
      <c r="H21" s="45"/>
      <c r="I21" s="45"/>
    </row>
    <row r="22" spans="1:9" s="1" customFormat="1" ht="23.25">
      <c r="A22" s="84" t="s">
        <v>77</v>
      </c>
      <c r="B22" s="85" t="s">
        <v>74</v>
      </c>
      <c r="C22" s="85" t="s">
        <v>75</v>
      </c>
      <c r="D22" s="85" t="s">
        <v>75</v>
      </c>
      <c r="E22" s="84" t="s">
        <v>76</v>
      </c>
      <c r="F22" s="45"/>
      <c r="G22" s="45"/>
      <c r="H22" s="45"/>
      <c r="I22" s="45"/>
    </row>
    <row r="23" spans="1:9" s="1" customFormat="1" ht="23.25">
      <c r="A23" s="86"/>
      <c r="B23" s="87" t="s">
        <v>504</v>
      </c>
      <c r="C23" s="87" t="s">
        <v>677</v>
      </c>
      <c r="D23" s="87" t="s">
        <v>666</v>
      </c>
      <c r="E23" s="86"/>
      <c r="F23" s="45"/>
      <c r="G23" s="45"/>
      <c r="H23" s="45"/>
      <c r="I23" s="45"/>
    </row>
    <row r="24" spans="1:9" s="1" customFormat="1" ht="23.25">
      <c r="A24" s="88" t="s">
        <v>505</v>
      </c>
      <c r="B24" s="89">
        <f>B25</f>
        <v>9329018.559999999</v>
      </c>
      <c r="C24" s="89">
        <f>C25</f>
        <v>7406500</v>
      </c>
      <c r="D24" s="83">
        <f>D25</f>
        <v>8740500</v>
      </c>
      <c r="E24" s="90"/>
      <c r="F24" s="45"/>
      <c r="G24" s="45"/>
      <c r="H24" s="45"/>
      <c r="I24" s="45"/>
    </row>
    <row r="25" spans="1:9" s="1" customFormat="1" ht="23.25">
      <c r="A25" s="91" t="s">
        <v>78</v>
      </c>
      <c r="B25" s="92">
        <f>B26+B27+B28+B39+B40+B42+B43+B44+B45+B46</f>
        <v>9329018.559999999</v>
      </c>
      <c r="C25" s="92">
        <f>C26+C27+C28+C29+C39+C40+C41+C42+C43+C44+C45+C46</f>
        <v>7406500</v>
      </c>
      <c r="D25" s="83">
        <f>D26+D27+D28+D29+D39+D40+D41+D42+D43+D44+D45+D46</f>
        <v>8740500</v>
      </c>
      <c r="E25" s="91"/>
      <c r="F25" s="45"/>
      <c r="G25" s="45"/>
      <c r="H25" s="45"/>
      <c r="I25" s="45"/>
    </row>
    <row r="26" spans="1:9" ht="23.25">
      <c r="A26" s="93" t="s">
        <v>79</v>
      </c>
      <c r="B26" s="94">
        <v>7680</v>
      </c>
      <c r="C26" s="94">
        <v>4000</v>
      </c>
      <c r="D26" s="94">
        <v>5000</v>
      </c>
      <c r="E26" s="93"/>
      <c r="F26" s="53"/>
      <c r="G26" s="53"/>
      <c r="H26" s="53"/>
      <c r="I26" s="53"/>
    </row>
    <row r="27" spans="1:9" ht="23.25">
      <c r="A27" s="93" t="s">
        <v>81</v>
      </c>
      <c r="B27" s="94">
        <v>19529.27</v>
      </c>
      <c r="C27" s="94">
        <v>30000</v>
      </c>
      <c r="D27" s="94">
        <v>20000</v>
      </c>
      <c r="E27" s="93"/>
      <c r="F27" s="53"/>
      <c r="G27" s="53"/>
      <c r="H27" s="53"/>
      <c r="I27" s="53"/>
    </row>
    <row r="28" spans="1:9" ht="23.25">
      <c r="A28" s="93" t="s">
        <v>82</v>
      </c>
      <c r="B28" s="94">
        <v>5090</v>
      </c>
      <c r="C28" s="94">
        <v>3000</v>
      </c>
      <c r="D28" s="94">
        <v>3000</v>
      </c>
      <c r="E28" s="93"/>
      <c r="F28" s="53"/>
      <c r="G28" s="53"/>
      <c r="H28" s="53"/>
      <c r="I28" s="53"/>
    </row>
    <row r="29" spans="1:9" ht="23.25">
      <c r="A29" s="93" t="s">
        <v>83</v>
      </c>
      <c r="B29" s="94">
        <v>0</v>
      </c>
      <c r="C29" s="94">
        <v>0</v>
      </c>
      <c r="D29" s="94">
        <v>0</v>
      </c>
      <c r="E29" s="93"/>
      <c r="F29" s="53"/>
      <c r="G29" s="53"/>
      <c r="H29" s="53"/>
      <c r="I29" s="53"/>
    </row>
    <row r="30" spans="1:9" ht="23.25">
      <c r="A30" s="95" t="s">
        <v>84</v>
      </c>
      <c r="B30" s="96"/>
      <c r="C30" s="96"/>
      <c r="D30" s="96"/>
      <c r="E30" s="95"/>
      <c r="F30" s="53"/>
      <c r="G30" s="53"/>
      <c r="H30" s="53"/>
      <c r="I30" s="53"/>
    </row>
    <row r="31" spans="1:9" ht="23.25">
      <c r="A31" s="97"/>
      <c r="B31" s="98"/>
      <c r="C31" s="99"/>
      <c r="D31" s="99"/>
      <c r="E31" s="99"/>
      <c r="F31" s="99"/>
      <c r="G31" s="99"/>
      <c r="H31" s="99"/>
      <c r="I31" s="53"/>
    </row>
    <row r="32" spans="1:9" ht="23.25">
      <c r="A32" s="97"/>
      <c r="B32" s="98"/>
      <c r="C32" s="99"/>
      <c r="D32" s="99"/>
      <c r="E32" s="99"/>
      <c r="F32" s="99"/>
      <c r="G32" s="99"/>
      <c r="H32" s="99"/>
      <c r="I32" s="53"/>
    </row>
    <row r="33" spans="1:9" ht="23.25">
      <c r="A33" s="97"/>
      <c r="B33" s="98"/>
      <c r="C33" s="99"/>
      <c r="D33" s="99"/>
      <c r="E33" s="99"/>
      <c r="F33" s="99"/>
      <c r="G33" s="99"/>
      <c r="H33" s="99"/>
      <c r="I33" s="53"/>
    </row>
    <row r="34" spans="1:9" ht="23.25">
      <c r="A34" s="97"/>
      <c r="B34" s="98"/>
      <c r="C34" s="99"/>
      <c r="D34" s="99"/>
      <c r="E34" s="99"/>
      <c r="F34" s="99"/>
      <c r="G34" s="99"/>
      <c r="H34" s="99"/>
      <c r="I34" s="53"/>
    </row>
    <row r="35" spans="1:9" ht="23.25">
      <c r="A35" s="259" t="s">
        <v>577</v>
      </c>
      <c r="B35" s="259"/>
      <c r="C35" s="259"/>
      <c r="D35" s="259"/>
      <c r="E35" s="259"/>
      <c r="F35" s="259"/>
      <c r="G35" s="53"/>
      <c r="H35" s="53"/>
      <c r="I35" s="53"/>
    </row>
    <row r="36" spans="1:9" s="1" customFormat="1" ht="23.25">
      <c r="A36" s="84" t="s">
        <v>77</v>
      </c>
      <c r="B36" s="85" t="s">
        <v>74</v>
      </c>
      <c r="C36" s="85" t="s">
        <v>75</v>
      </c>
      <c r="D36" s="85" t="s">
        <v>75</v>
      </c>
      <c r="E36" s="84" t="s">
        <v>76</v>
      </c>
      <c r="F36" s="45"/>
      <c r="G36" s="45"/>
      <c r="H36" s="45"/>
      <c r="I36" s="45"/>
    </row>
    <row r="37" spans="1:9" s="1" customFormat="1" ht="23.25">
      <c r="A37" s="86"/>
      <c r="B37" s="87" t="s">
        <v>504</v>
      </c>
      <c r="C37" s="87" t="s">
        <v>677</v>
      </c>
      <c r="D37" s="87" t="s">
        <v>666</v>
      </c>
      <c r="E37" s="86"/>
      <c r="F37" s="45"/>
      <c r="G37" s="45"/>
      <c r="H37" s="45"/>
      <c r="I37" s="45"/>
    </row>
    <row r="38" spans="1:9" s="1" customFormat="1" ht="23.25">
      <c r="A38" s="88" t="s">
        <v>505</v>
      </c>
      <c r="B38" s="89"/>
      <c r="C38" s="89"/>
      <c r="D38" s="89"/>
      <c r="E38" s="90"/>
      <c r="F38" s="45"/>
      <c r="G38" s="45"/>
      <c r="H38" s="45"/>
      <c r="I38" s="45"/>
    </row>
    <row r="39" spans="1:9" s="1" customFormat="1" ht="23.25">
      <c r="A39" s="93" t="s">
        <v>507</v>
      </c>
      <c r="B39" s="94">
        <v>5411961.73</v>
      </c>
      <c r="C39" s="94">
        <v>4200000</v>
      </c>
      <c r="D39" s="94">
        <v>5000000</v>
      </c>
      <c r="E39" s="91"/>
      <c r="F39" s="45"/>
      <c r="G39" s="45"/>
      <c r="H39" s="45"/>
      <c r="I39" s="45"/>
    </row>
    <row r="40" spans="1:9" ht="23.25">
      <c r="A40" s="93" t="s">
        <v>508</v>
      </c>
      <c r="B40" s="94">
        <v>1285872.17</v>
      </c>
      <c r="C40" s="94">
        <v>1300000</v>
      </c>
      <c r="D40" s="94">
        <v>1300000</v>
      </c>
      <c r="E40" s="93"/>
      <c r="F40" s="53"/>
      <c r="G40" s="53"/>
      <c r="H40" s="53"/>
      <c r="I40" s="53"/>
    </row>
    <row r="41" spans="1:9" ht="23.25">
      <c r="A41" s="93" t="s">
        <v>509</v>
      </c>
      <c r="B41" s="100" t="s">
        <v>552</v>
      </c>
      <c r="C41" s="94">
        <v>24000</v>
      </c>
      <c r="D41" s="94">
        <v>0</v>
      </c>
      <c r="E41" s="93"/>
      <c r="F41" s="53"/>
      <c r="G41" s="53"/>
      <c r="H41" s="53"/>
      <c r="I41" s="53"/>
    </row>
    <row r="42" spans="1:9" ht="23.25">
      <c r="A42" s="93" t="s">
        <v>510</v>
      </c>
      <c r="B42" s="94">
        <v>684549.36</v>
      </c>
      <c r="C42" s="94">
        <v>600000</v>
      </c>
      <c r="D42" s="94">
        <v>600000</v>
      </c>
      <c r="E42" s="93"/>
      <c r="F42" s="53"/>
      <c r="G42" s="53"/>
      <c r="H42" s="81"/>
      <c r="I42" s="53"/>
    </row>
    <row r="43" spans="1:9" ht="23.25">
      <c r="A43" s="93" t="s">
        <v>591</v>
      </c>
      <c r="B43" s="94">
        <v>1854007.96</v>
      </c>
      <c r="C43" s="94">
        <v>1200000</v>
      </c>
      <c r="D43" s="94">
        <v>1760000</v>
      </c>
      <c r="E43" s="93"/>
      <c r="F43" s="53"/>
      <c r="G43" s="53"/>
      <c r="H43" s="53"/>
      <c r="I43" s="53"/>
    </row>
    <row r="44" spans="1:9" ht="23.25">
      <c r="A44" s="93" t="s">
        <v>525</v>
      </c>
      <c r="B44" s="94">
        <v>20494.79</v>
      </c>
      <c r="C44" s="94">
        <v>5000</v>
      </c>
      <c r="D44" s="94">
        <v>12000</v>
      </c>
      <c r="E44" s="93"/>
      <c r="F44" s="53"/>
      <c r="G44" s="53"/>
      <c r="H44" s="53"/>
      <c r="I44" s="53"/>
    </row>
    <row r="45" spans="1:9" ht="23.25">
      <c r="A45" s="93" t="s">
        <v>511</v>
      </c>
      <c r="B45" s="94">
        <v>39117.28</v>
      </c>
      <c r="C45" s="94">
        <v>40000</v>
      </c>
      <c r="D45" s="94">
        <v>40000</v>
      </c>
      <c r="E45" s="93"/>
      <c r="F45" s="53"/>
      <c r="G45" s="53"/>
      <c r="H45" s="53"/>
      <c r="I45" s="53"/>
    </row>
    <row r="46" spans="1:9" ht="23.25">
      <c r="A46" s="93" t="s">
        <v>512</v>
      </c>
      <c r="B46" s="94">
        <v>716</v>
      </c>
      <c r="C46" s="94">
        <v>500</v>
      </c>
      <c r="D46" s="94">
        <v>500</v>
      </c>
      <c r="E46" s="93"/>
      <c r="F46" s="53"/>
      <c r="G46" s="53"/>
      <c r="H46" s="53"/>
      <c r="I46" s="53"/>
    </row>
    <row r="47" spans="1:9" ht="23.25">
      <c r="A47" s="95" t="s">
        <v>513</v>
      </c>
      <c r="B47" s="96"/>
      <c r="C47" s="96"/>
      <c r="D47" s="96"/>
      <c r="E47" s="95"/>
      <c r="F47" s="53"/>
      <c r="G47" s="53"/>
      <c r="H47" s="53"/>
      <c r="I47" s="53"/>
    </row>
    <row r="48" spans="1:9" ht="23.25">
      <c r="A48" s="53"/>
      <c r="B48" s="61"/>
      <c r="C48" s="61"/>
      <c r="D48" s="61"/>
      <c r="E48" s="53"/>
      <c r="F48" s="53"/>
      <c r="G48" s="53"/>
      <c r="H48" s="53"/>
      <c r="I48" s="53"/>
    </row>
    <row r="49" spans="1:9" ht="23.25">
      <c r="A49" s="101" t="s">
        <v>77</v>
      </c>
      <c r="B49" s="102" t="s">
        <v>74</v>
      </c>
      <c r="C49" s="102" t="s">
        <v>75</v>
      </c>
      <c r="D49" s="102" t="s">
        <v>75</v>
      </c>
      <c r="E49" s="101" t="s">
        <v>76</v>
      </c>
      <c r="F49" s="53"/>
      <c r="G49" s="53"/>
      <c r="H49" s="53"/>
      <c r="I49" s="53"/>
    </row>
    <row r="50" spans="1:9" ht="23.25">
      <c r="A50" s="103"/>
      <c r="B50" s="104" t="s">
        <v>504</v>
      </c>
      <c r="C50" s="104" t="s">
        <v>677</v>
      </c>
      <c r="D50" s="104" t="s">
        <v>666</v>
      </c>
      <c r="E50" s="103"/>
      <c r="F50" s="53"/>
      <c r="G50" s="53"/>
      <c r="H50" s="53"/>
      <c r="I50" s="53"/>
    </row>
    <row r="51" spans="1:9" ht="23.25">
      <c r="A51" s="105" t="s">
        <v>506</v>
      </c>
      <c r="B51" s="89">
        <f>B52+B60+B62</f>
        <v>97277.3</v>
      </c>
      <c r="C51" s="89">
        <f>C52+C60+C62</f>
        <v>93500</v>
      </c>
      <c r="D51" s="89">
        <f>D52+D60+D62</f>
        <v>59500</v>
      </c>
      <c r="E51" s="106"/>
      <c r="F51" s="53"/>
      <c r="G51" s="53"/>
      <c r="H51" s="53"/>
      <c r="I51" s="53"/>
    </row>
    <row r="52" spans="1:9" s="1" customFormat="1" ht="26.25" customHeight="1">
      <c r="A52" s="91" t="s">
        <v>515</v>
      </c>
      <c r="B52" s="92">
        <f>B57</f>
        <v>40176</v>
      </c>
      <c r="C52" s="92">
        <f>C54+C56+C57+C58</f>
        <v>3000</v>
      </c>
      <c r="D52" s="92">
        <f>D54+D56+D57+D58</f>
        <v>3000</v>
      </c>
      <c r="E52" s="91"/>
      <c r="F52" s="45"/>
      <c r="G52" s="45"/>
      <c r="H52" s="45"/>
      <c r="I52" s="45"/>
    </row>
    <row r="53" spans="1:9" s="1" customFormat="1" ht="24.75" customHeight="1">
      <c r="A53" s="91" t="s">
        <v>85</v>
      </c>
      <c r="B53" s="92"/>
      <c r="C53" s="92"/>
      <c r="D53" s="92"/>
      <c r="E53" s="91"/>
      <c r="F53" s="45"/>
      <c r="G53" s="45"/>
      <c r="H53" s="45"/>
      <c r="I53" s="45"/>
    </row>
    <row r="54" spans="1:9" ht="23.25">
      <c r="A54" s="93" t="s">
        <v>516</v>
      </c>
      <c r="B54" s="94">
        <v>0</v>
      </c>
      <c r="C54" s="94">
        <v>500</v>
      </c>
      <c r="D54" s="94">
        <v>500</v>
      </c>
      <c r="E54" s="93"/>
      <c r="F54" s="53"/>
      <c r="G54" s="53"/>
      <c r="H54" s="53"/>
      <c r="I54" s="53"/>
    </row>
    <row r="55" spans="1:9" ht="23.25">
      <c r="A55" s="93" t="s">
        <v>86</v>
      </c>
      <c r="B55" s="94"/>
      <c r="C55" s="94"/>
      <c r="D55" s="94"/>
      <c r="E55" s="93"/>
      <c r="F55" s="53"/>
      <c r="G55" s="53"/>
      <c r="H55" s="53"/>
      <c r="I55" s="53"/>
    </row>
    <row r="56" spans="1:9" ht="23.25">
      <c r="A56" s="93" t="s">
        <v>517</v>
      </c>
      <c r="B56" s="107" t="s">
        <v>526</v>
      </c>
      <c r="C56" s="107">
        <v>500</v>
      </c>
      <c r="D56" s="107">
        <v>500</v>
      </c>
      <c r="E56" s="93"/>
      <c r="F56" s="53"/>
      <c r="G56" s="53"/>
      <c r="H56" s="53"/>
      <c r="I56" s="53"/>
    </row>
    <row r="57" spans="1:9" ht="23.25">
      <c r="A57" s="93" t="s">
        <v>518</v>
      </c>
      <c r="B57" s="94">
        <v>40176</v>
      </c>
      <c r="C57" s="94">
        <v>1500</v>
      </c>
      <c r="D57" s="94">
        <v>1500</v>
      </c>
      <c r="E57" s="93"/>
      <c r="F57" s="53"/>
      <c r="G57" s="53"/>
      <c r="H57" s="53"/>
      <c r="I57" s="53"/>
    </row>
    <row r="58" spans="1:9" ht="23.25">
      <c r="A58" s="93" t="s">
        <v>519</v>
      </c>
      <c r="B58" s="94">
        <v>0</v>
      </c>
      <c r="C58" s="94">
        <v>500</v>
      </c>
      <c r="D58" s="94">
        <v>500</v>
      </c>
      <c r="E58" s="93"/>
      <c r="F58" s="53"/>
      <c r="G58" s="53"/>
      <c r="H58" s="53"/>
      <c r="I58" s="53"/>
    </row>
    <row r="59" spans="1:9" ht="23.25">
      <c r="A59" s="93" t="s">
        <v>86</v>
      </c>
      <c r="B59" s="94"/>
      <c r="C59" s="94"/>
      <c r="D59" s="94"/>
      <c r="E59" s="93"/>
      <c r="F59" s="53"/>
      <c r="G59" s="53"/>
      <c r="H59" s="53"/>
      <c r="I59" s="53"/>
    </row>
    <row r="60" spans="1:9" s="1" customFormat="1" ht="27.75" customHeight="1">
      <c r="A60" s="91" t="s">
        <v>520</v>
      </c>
      <c r="B60" s="92">
        <f>B61</f>
        <v>53331.3</v>
      </c>
      <c r="C60" s="92">
        <f>C61</f>
        <v>80000</v>
      </c>
      <c r="D60" s="92">
        <f>D61</f>
        <v>50000</v>
      </c>
      <c r="E60" s="91"/>
      <c r="F60" s="45"/>
      <c r="G60" s="45"/>
      <c r="H60" s="45"/>
      <c r="I60" s="45"/>
    </row>
    <row r="61" spans="1:9" ht="23.25">
      <c r="A61" s="93" t="s">
        <v>522</v>
      </c>
      <c r="B61" s="108">
        <v>53331.3</v>
      </c>
      <c r="C61" s="108">
        <v>80000</v>
      </c>
      <c r="D61" s="108">
        <v>50000</v>
      </c>
      <c r="E61" s="93"/>
      <c r="F61" s="53"/>
      <c r="G61" s="53"/>
      <c r="H61" s="53"/>
      <c r="I61" s="53"/>
    </row>
    <row r="62" spans="1:9" s="1" customFormat="1" ht="27" customHeight="1">
      <c r="A62" s="91" t="s">
        <v>521</v>
      </c>
      <c r="B62" s="83">
        <f>B63+B64</f>
        <v>3770</v>
      </c>
      <c r="C62" s="109">
        <f>C63+C64</f>
        <v>10500</v>
      </c>
      <c r="D62" s="83">
        <f>D63+D64</f>
        <v>6500</v>
      </c>
      <c r="E62" s="91"/>
      <c r="F62" s="45"/>
      <c r="G62" s="45"/>
      <c r="H62" s="45"/>
      <c r="I62" s="45"/>
    </row>
    <row r="63" spans="1:9" ht="23.25">
      <c r="A63" s="93" t="s">
        <v>523</v>
      </c>
      <c r="B63" s="110">
        <v>2500</v>
      </c>
      <c r="C63" s="110">
        <v>10000</v>
      </c>
      <c r="D63" s="110">
        <v>6000</v>
      </c>
      <c r="E63" s="93"/>
      <c r="F63" s="53"/>
      <c r="G63" s="53"/>
      <c r="H63" s="53"/>
      <c r="I63" s="53"/>
    </row>
    <row r="64" spans="1:9" ht="23.25">
      <c r="A64" s="93" t="s">
        <v>524</v>
      </c>
      <c r="B64" s="94">
        <f>1160+110</f>
        <v>1270</v>
      </c>
      <c r="C64" s="94">
        <v>500</v>
      </c>
      <c r="D64" s="94">
        <v>500</v>
      </c>
      <c r="E64" s="93"/>
      <c r="F64" s="53"/>
      <c r="G64" s="53"/>
      <c r="H64" s="53"/>
      <c r="I64" s="53"/>
    </row>
    <row r="65" spans="1:9" s="1" customFormat="1" ht="30" customHeight="1">
      <c r="A65" s="91" t="s">
        <v>514</v>
      </c>
      <c r="B65" s="92">
        <f aca="true" t="shared" si="0" ref="B65:D66">B66</f>
        <v>10673569</v>
      </c>
      <c r="C65" s="92">
        <f t="shared" si="0"/>
        <v>12000000</v>
      </c>
      <c r="D65" s="83">
        <f t="shared" si="0"/>
        <v>11000000</v>
      </c>
      <c r="E65" s="91"/>
      <c r="F65" s="45"/>
      <c r="G65" s="45"/>
      <c r="H65" s="45"/>
      <c r="I65" s="45"/>
    </row>
    <row r="66" spans="1:9" s="1" customFormat="1" ht="27.75" customHeight="1">
      <c r="A66" s="91" t="s">
        <v>678</v>
      </c>
      <c r="B66" s="92">
        <f t="shared" si="0"/>
        <v>10673569</v>
      </c>
      <c r="C66" s="92">
        <f t="shared" si="0"/>
        <v>12000000</v>
      </c>
      <c r="D66" s="83">
        <f t="shared" si="0"/>
        <v>11000000</v>
      </c>
      <c r="E66" s="91"/>
      <c r="F66" s="45"/>
      <c r="G66" s="45"/>
      <c r="H66" s="45"/>
      <c r="I66" s="45"/>
    </row>
    <row r="67" spans="1:9" ht="23.25">
      <c r="A67" s="93" t="s">
        <v>679</v>
      </c>
      <c r="B67" s="94">
        <v>10673569</v>
      </c>
      <c r="C67" s="94">
        <v>12000000</v>
      </c>
      <c r="D67" s="61">
        <v>11000000</v>
      </c>
      <c r="E67" s="93"/>
      <c r="F67" s="53"/>
      <c r="G67" s="53"/>
      <c r="H67" s="53"/>
      <c r="I67" s="53"/>
    </row>
    <row r="68" spans="1:9" ht="23.25">
      <c r="A68" s="95"/>
      <c r="B68" s="96"/>
      <c r="C68" s="96"/>
      <c r="D68" s="96"/>
      <c r="E68" s="95"/>
      <c r="F68" s="53"/>
      <c r="G68" s="53"/>
      <c r="H68" s="53"/>
      <c r="I68" s="53"/>
    </row>
    <row r="69" spans="1:9" ht="23.25">
      <c r="A69" s="53"/>
      <c r="B69" s="61"/>
      <c r="C69" s="61"/>
      <c r="D69" s="61"/>
      <c r="E69" s="53"/>
      <c r="F69" s="53"/>
      <c r="G69" s="53"/>
      <c r="H69" s="53"/>
      <c r="I69" s="53"/>
    </row>
    <row r="70" spans="1:9" ht="23.25">
      <c r="A70" s="53"/>
      <c r="B70" s="61"/>
      <c r="C70" s="61"/>
      <c r="D70" s="61"/>
      <c r="E70" s="53"/>
      <c r="F70" s="53"/>
      <c r="G70" s="53"/>
      <c r="H70" s="53"/>
      <c r="I70" s="53"/>
    </row>
  </sheetData>
  <sheetProtection/>
  <mergeCells count="4">
    <mergeCell ref="A35:F35"/>
    <mergeCell ref="A1:F1"/>
    <mergeCell ref="A2:E2"/>
    <mergeCell ref="A3:E3"/>
  </mergeCells>
  <printOptions/>
  <pageMargins left="0.9448818897637796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21.75"/>
  <cols>
    <col min="1" max="1" width="37.140625" style="3" customWidth="1"/>
    <col min="2" max="2" width="15.57421875" style="28" customWidth="1"/>
    <col min="3" max="3" width="15.140625" style="28" customWidth="1"/>
    <col min="4" max="4" width="16.140625" style="2" customWidth="1"/>
    <col min="5" max="5" width="10.140625" style="3" customWidth="1"/>
    <col min="6" max="6" width="9.140625" style="3" customWidth="1"/>
    <col min="7" max="7" width="14.421875" style="3" bestFit="1" customWidth="1"/>
    <col min="8" max="8" width="14.57421875" style="15" customWidth="1"/>
    <col min="9" max="16384" width="9.140625" style="3" customWidth="1"/>
  </cols>
  <sheetData>
    <row r="1" spans="1:8" ht="23.25">
      <c r="A1" s="259" t="s">
        <v>763</v>
      </c>
      <c r="B1" s="259"/>
      <c r="C1" s="259"/>
      <c r="D1" s="259"/>
      <c r="E1" s="259"/>
      <c r="F1" s="53"/>
      <c r="G1" s="53"/>
      <c r="H1" s="54"/>
    </row>
    <row r="2" spans="1:8" ht="23.25">
      <c r="A2" s="45" t="s">
        <v>607</v>
      </c>
      <c r="B2" s="111"/>
      <c r="C2" s="111"/>
      <c r="D2" s="61"/>
      <c r="E2" s="53"/>
      <c r="F2" s="53"/>
      <c r="G2" s="53"/>
      <c r="H2" s="54"/>
    </row>
    <row r="3" spans="1:8" ht="23.25">
      <c r="A3" s="101" t="s">
        <v>99</v>
      </c>
      <c r="B3" s="102" t="s">
        <v>89</v>
      </c>
      <c r="C3" s="102" t="s">
        <v>100</v>
      </c>
      <c r="D3" s="102" t="s">
        <v>75</v>
      </c>
      <c r="E3" s="112" t="s">
        <v>76</v>
      </c>
      <c r="F3" s="53"/>
      <c r="G3" s="53"/>
      <c r="H3" s="54"/>
    </row>
    <row r="4" spans="1:8" ht="23.25">
      <c r="A4" s="103"/>
      <c r="B4" s="104" t="s">
        <v>504</v>
      </c>
      <c r="C4" s="104" t="s">
        <v>677</v>
      </c>
      <c r="D4" s="104" t="s">
        <v>666</v>
      </c>
      <c r="E4" s="95"/>
      <c r="F4" s="261"/>
      <c r="G4" s="262"/>
      <c r="H4" s="54"/>
    </row>
    <row r="5" spans="1:8" ht="21" customHeight="1">
      <c r="A5" s="112" t="s">
        <v>87</v>
      </c>
      <c r="B5" s="113"/>
      <c r="C5" s="113"/>
      <c r="D5" s="113"/>
      <c r="E5" s="112"/>
      <c r="F5" s="53"/>
      <c r="G5" s="53"/>
      <c r="H5" s="114"/>
    </row>
    <row r="6" spans="1:8" ht="23.25">
      <c r="A6" s="93" t="s">
        <v>88</v>
      </c>
      <c r="B6" s="94">
        <v>4013862.1</v>
      </c>
      <c r="C6" s="94">
        <v>6206220</v>
      </c>
      <c r="D6" s="94">
        <f>ตาราง!I18</f>
        <v>11126040</v>
      </c>
      <c r="E6" s="93"/>
      <c r="F6" s="263"/>
      <c r="G6" s="264"/>
      <c r="H6" s="54"/>
    </row>
    <row r="7" spans="1:8" ht="23.25">
      <c r="A7" s="93" t="s">
        <v>102</v>
      </c>
      <c r="B7" s="110">
        <v>0</v>
      </c>
      <c r="C7" s="94">
        <v>0</v>
      </c>
      <c r="D7" s="94">
        <f>หลักการ!G14</f>
        <v>0</v>
      </c>
      <c r="E7" s="93"/>
      <c r="F7" s="53"/>
      <c r="G7" s="81"/>
      <c r="H7" s="114"/>
    </row>
    <row r="8" spans="1:8" ht="22.5" customHeight="1">
      <c r="A8" s="93" t="s">
        <v>103</v>
      </c>
      <c r="B8" s="94"/>
      <c r="C8" s="94"/>
      <c r="D8" s="94"/>
      <c r="E8" s="93"/>
      <c r="F8" s="53"/>
      <c r="G8" s="53"/>
      <c r="H8" s="54"/>
    </row>
    <row r="9" spans="1:8" ht="23.25">
      <c r="A9" s="93" t="s">
        <v>104</v>
      </c>
      <c r="B9" s="94">
        <v>4360375.8</v>
      </c>
      <c r="C9" s="94">
        <v>5226580</v>
      </c>
      <c r="D9" s="94">
        <f>ตาราง!I60</f>
        <v>4996580</v>
      </c>
      <c r="E9" s="93"/>
      <c r="F9" s="263"/>
      <c r="G9" s="264"/>
      <c r="H9" s="54"/>
    </row>
    <row r="10" spans="1:8" ht="23.25">
      <c r="A10" s="93" t="s">
        <v>105</v>
      </c>
      <c r="B10" s="94">
        <v>168100</v>
      </c>
      <c r="C10" s="94">
        <v>110000</v>
      </c>
      <c r="D10" s="94">
        <f>ตาราง!I81</f>
        <v>110000</v>
      </c>
      <c r="E10" s="93"/>
      <c r="F10" s="53"/>
      <c r="G10" s="53"/>
      <c r="H10" s="54"/>
    </row>
    <row r="11" spans="1:8" ht="23.25">
      <c r="A11" s="93" t="s">
        <v>71</v>
      </c>
      <c r="B11" s="94">
        <v>0</v>
      </c>
      <c r="C11" s="94">
        <v>80000</v>
      </c>
      <c r="D11" s="94">
        <f>ตาราง!I102</f>
        <v>50000</v>
      </c>
      <c r="E11" s="93"/>
      <c r="F11" s="53"/>
      <c r="G11" s="53"/>
      <c r="H11" s="54"/>
    </row>
    <row r="12" spans="1:8" ht="23.25">
      <c r="A12" s="93" t="s">
        <v>106</v>
      </c>
      <c r="B12" s="94">
        <v>1795251</v>
      </c>
      <c r="C12" s="94">
        <v>3053650</v>
      </c>
      <c r="D12" s="94">
        <f>ตาราง!I123</f>
        <v>1141600</v>
      </c>
      <c r="E12" s="93"/>
      <c r="F12" s="53"/>
      <c r="G12" s="53"/>
      <c r="H12" s="54"/>
    </row>
    <row r="13" spans="1:8" ht="23.25">
      <c r="A13" s="93" t="s">
        <v>119</v>
      </c>
      <c r="B13" s="94">
        <v>243375</v>
      </c>
      <c r="C13" s="94">
        <v>860000</v>
      </c>
      <c r="D13" s="94">
        <f>ตาราง!I144</f>
        <v>490000</v>
      </c>
      <c r="E13" s="93"/>
      <c r="F13" s="53"/>
      <c r="G13" s="53"/>
      <c r="H13" s="54"/>
    </row>
    <row r="14" spans="1:8" ht="23.25">
      <c r="A14" s="93" t="s">
        <v>120</v>
      </c>
      <c r="B14" s="94">
        <v>810255</v>
      </c>
      <c r="C14" s="94">
        <v>1295000</v>
      </c>
      <c r="D14" s="94">
        <f>ตาราง!I165</f>
        <v>945000</v>
      </c>
      <c r="E14" s="93"/>
      <c r="F14" s="53"/>
      <c r="G14" s="53"/>
      <c r="H14" s="54"/>
    </row>
    <row r="15" spans="1:8" ht="23.25">
      <c r="A15" s="93" t="s">
        <v>72</v>
      </c>
      <c r="B15" s="94"/>
      <c r="C15" s="94"/>
      <c r="D15" s="94"/>
      <c r="E15" s="93"/>
      <c r="F15" s="53"/>
      <c r="G15" s="53"/>
      <c r="H15" s="54"/>
    </row>
    <row r="16" spans="1:8" ht="23.25">
      <c r="A16" s="93" t="s">
        <v>132</v>
      </c>
      <c r="B16" s="94">
        <v>0</v>
      </c>
      <c r="C16" s="94">
        <v>70000</v>
      </c>
      <c r="D16" s="94">
        <f>ตาราง!I186</f>
        <v>70000</v>
      </c>
      <c r="E16" s="93"/>
      <c r="F16" s="53"/>
      <c r="G16" s="53"/>
      <c r="H16" s="54"/>
    </row>
    <row r="17" spans="1:8" ht="23.25">
      <c r="A17" s="93" t="s">
        <v>121</v>
      </c>
      <c r="B17" s="110"/>
      <c r="C17" s="94"/>
      <c r="D17" s="94"/>
      <c r="E17" s="93"/>
      <c r="F17" s="53"/>
      <c r="G17" s="53"/>
      <c r="H17" s="54"/>
    </row>
    <row r="18" spans="1:8" ht="23.25">
      <c r="A18" s="95" t="s">
        <v>122</v>
      </c>
      <c r="B18" s="96">
        <v>2190342</v>
      </c>
      <c r="C18" s="96">
        <v>2598550</v>
      </c>
      <c r="D18" s="96" t="e">
        <f>ตาราง!I207</f>
        <v>#REF!</v>
      </c>
      <c r="E18" s="95"/>
      <c r="F18" s="53"/>
      <c r="G18" s="53"/>
      <c r="H18" s="54"/>
    </row>
    <row r="19" spans="1:8" ht="18.75" customHeight="1">
      <c r="A19" s="53"/>
      <c r="B19" s="61"/>
      <c r="C19" s="61"/>
      <c r="D19" s="61"/>
      <c r="E19" s="53"/>
      <c r="F19" s="53"/>
      <c r="G19" s="53"/>
      <c r="H19" s="54"/>
    </row>
    <row r="20" spans="1:8" ht="23.25">
      <c r="A20" s="45" t="s">
        <v>530</v>
      </c>
      <c r="B20" s="61"/>
      <c r="C20" s="61"/>
      <c r="D20" s="61"/>
      <c r="E20" s="53"/>
      <c r="F20" s="53"/>
      <c r="G20" s="53"/>
      <c r="H20" s="54"/>
    </row>
    <row r="21" spans="1:8" ht="23.25">
      <c r="A21" s="101" t="s">
        <v>101</v>
      </c>
      <c r="B21" s="102" t="s">
        <v>89</v>
      </c>
      <c r="C21" s="102" t="s">
        <v>100</v>
      </c>
      <c r="D21" s="102" t="s">
        <v>75</v>
      </c>
      <c r="E21" s="101" t="s">
        <v>76</v>
      </c>
      <c r="F21" s="53"/>
      <c r="G21" s="53"/>
      <c r="H21" s="54"/>
    </row>
    <row r="22" spans="1:8" ht="23.25">
      <c r="A22" s="103"/>
      <c r="B22" s="104" t="s">
        <v>504</v>
      </c>
      <c r="C22" s="104" t="s">
        <v>677</v>
      </c>
      <c r="D22" s="104" t="s">
        <v>666</v>
      </c>
      <c r="E22" s="103"/>
      <c r="F22" s="53"/>
      <c r="G22" s="53"/>
      <c r="H22" s="54"/>
    </row>
    <row r="23" spans="1:8" ht="23.25">
      <c r="A23" s="115" t="s">
        <v>90</v>
      </c>
      <c r="B23" s="116">
        <v>2190342</v>
      </c>
      <c r="C23" s="116">
        <v>2598550</v>
      </c>
      <c r="D23" s="116" t="e">
        <f>งบกลาง!E8</f>
        <v>#REF!</v>
      </c>
      <c r="E23" s="115"/>
      <c r="F23" s="261"/>
      <c r="G23" s="262"/>
      <c r="H23" s="54"/>
    </row>
    <row r="24" spans="1:8" ht="23.25">
      <c r="A24" s="117" t="s">
        <v>91</v>
      </c>
      <c r="B24" s="118">
        <v>3596018</v>
      </c>
      <c r="C24" s="118">
        <v>4033440</v>
      </c>
      <c r="D24" s="118">
        <f>ปลัด!G10+ศึกษา!G10+คลัง!G10+ช่าง!I10</f>
        <v>4886940</v>
      </c>
      <c r="E24" s="117"/>
      <c r="F24" s="263"/>
      <c r="G24" s="264"/>
      <c r="H24" s="54"/>
    </row>
    <row r="25" spans="1:8" ht="23.25">
      <c r="A25" s="117" t="s">
        <v>92</v>
      </c>
      <c r="B25" s="118">
        <v>0</v>
      </c>
      <c r="C25" s="118">
        <v>0</v>
      </c>
      <c r="D25" s="118">
        <v>0</v>
      </c>
      <c r="E25" s="117"/>
      <c r="F25" s="53"/>
      <c r="G25" s="53"/>
      <c r="H25" s="54"/>
    </row>
    <row r="26" spans="1:8" ht="23.25">
      <c r="A26" s="117" t="s">
        <v>93</v>
      </c>
      <c r="B26" s="118">
        <v>4102857.29</v>
      </c>
      <c r="C26" s="118">
        <v>8036310</v>
      </c>
      <c r="D26" s="118">
        <f>ปลัด!I78+ศึกษา!G43+คลัง!G39+ช่าง!G25</f>
        <v>7471880</v>
      </c>
      <c r="E26" s="117"/>
      <c r="F26" s="263"/>
      <c r="G26" s="264"/>
      <c r="H26" s="54"/>
    </row>
    <row r="27" spans="1:8" ht="23.25">
      <c r="A27" s="117" t="s">
        <v>94</v>
      </c>
      <c r="B27" s="118">
        <v>242527.61</v>
      </c>
      <c r="C27" s="118">
        <v>386000</v>
      </c>
      <c r="D27" s="118">
        <f>ปลัด!G235</f>
        <v>386000</v>
      </c>
      <c r="E27" s="117"/>
      <c r="F27" s="53"/>
      <c r="G27" s="53"/>
      <c r="H27" s="54"/>
    </row>
    <row r="28" spans="1:8" ht="23.25">
      <c r="A28" s="117" t="s">
        <v>95</v>
      </c>
      <c r="B28" s="118">
        <v>2390316</v>
      </c>
      <c r="C28" s="118">
        <v>2256000</v>
      </c>
      <c r="D28" s="118">
        <f>ปลัด!G258+ศึกษา!G183</f>
        <v>2133400</v>
      </c>
      <c r="E28" s="117"/>
      <c r="F28" s="53"/>
      <c r="G28" s="53"/>
      <c r="H28" s="54"/>
    </row>
    <row r="29" spans="1:8" ht="23.25">
      <c r="A29" s="117" t="s">
        <v>96</v>
      </c>
      <c r="B29" s="118">
        <v>1059500</v>
      </c>
      <c r="C29" s="118">
        <v>2189700</v>
      </c>
      <c r="D29" s="118">
        <f>ปลัด!E322+ศึกษา!E226+คลัง!G96+ช่าง!E89</f>
        <v>4051000</v>
      </c>
      <c r="E29" s="117"/>
      <c r="F29" s="53"/>
      <c r="G29" s="53"/>
      <c r="H29" s="54"/>
    </row>
    <row r="30" spans="1:8" ht="20.25" customHeight="1">
      <c r="A30" s="117" t="s">
        <v>97</v>
      </c>
      <c r="B30" s="118"/>
      <c r="C30" s="118"/>
      <c r="D30" s="118"/>
      <c r="E30" s="117"/>
      <c r="F30" s="53"/>
      <c r="G30" s="53"/>
      <c r="H30" s="54"/>
    </row>
    <row r="31" spans="1:8" ht="23.25">
      <c r="A31" s="117" t="s">
        <v>98</v>
      </c>
      <c r="B31" s="118" t="s">
        <v>125</v>
      </c>
      <c r="C31" s="118">
        <v>0</v>
      </c>
      <c r="D31" s="118">
        <f>ศึกษา!G224</f>
        <v>0</v>
      </c>
      <c r="E31" s="117"/>
      <c r="F31" s="53"/>
      <c r="G31" s="53"/>
      <c r="H31" s="54"/>
    </row>
    <row r="32" spans="1:8" ht="21" customHeight="1">
      <c r="A32" s="95"/>
      <c r="B32" s="96"/>
      <c r="C32" s="96"/>
      <c r="D32" s="96"/>
      <c r="E32" s="95"/>
      <c r="F32" s="53"/>
      <c r="G32" s="53"/>
      <c r="H32" s="54"/>
    </row>
    <row r="33" spans="1:8" ht="23.25">
      <c r="A33" s="53"/>
      <c r="B33" s="111"/>
      <c r="C33" s="111"/>
      <c r="D33" s="111"/>
      <c r="E33" s="53"/>
      <c r="F33" s="53"/>
      <c r="G33" s="53"/>
      <c r="H33" s="54"/>
    </row>
    <row r="34" spans="1:8" ht="23.25">
      <c r="A34" s="259" t="s">
        <v>527</v>
      </c>
      <c r="B34" s="259"/>
      <c r="C34" s="259"/>
      <c r="D34" s="259"/>
      <c r="E34" s="259"/>
      <c r="F34" s="53"/>
      <c r="G34" s="53"/>
      <c r="H34" s="54"/>
    </row>
    <row r="35" spans="1:8" ht="23.25">
      <c r="A35" s="53"/>
      <c r="B35" s="111"/>
      <c r="C35" s="111"/>
      <c r="D35" s="61"/>
      <c r="E35" s="53"/>
      <c r="F35" s="53"/>
      <c r="G35" s="53"/>
      <c r="H35" s="54"/>
    </row>
  </sheetData>
  <sheetProtection/>
  <mergeCells count="8">
    <mergeCell ref="A1:E1"/>
    <mergeCell ref="A34:E34"/>
    <mergeCell ref="F23:G23"/>
    <mergeCell ref="F24:G24"/>
    <mergeCell ref="F26:G26"/>
    <mergeCell ref="F4:G4"/>
    <mergeCell ref="F6:G6"/>
    <mergeCell ref="F9:G9"/>
  </mergeCells>
  <printOptions/>
  <pageMargins left="1.141732283464567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21.75"/>
  <cols>
    <col min="1" max="16384" width="9.140625" style="38" customWidth="1"/>
  </cols>
  <sheetData>
    <row r="1" spans="1:10" s="1" customFormat="1" ht="23.25">
      <c r="A1" s="259" t="s">
        <v>766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s="1" customFormat="1" ht="23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43.5">
      <c r="A3" s="72"/>
      <c r="B3" s="78"/>
      <c r="C3" s="78"/>
      <c r="D3" s="78"/>
      <c r="E3" s="72"/>
      <c r="F3" s="79"/>
      <c r="G3" s="72"/>
      <c r="H3" s="72"/>
      <c r="I3" s="72"/>
      <c r="J3" s="72"/>
    </row>
    <row r="4" spans="1:10" ht="43.5">
      <c r="A4" s="257" t="s">
        <v>765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3.5">
      <c r="A5" s="72"/>
      <c r="B5" s="78"/>
      <c r="C5" s="78"/>
      <c r="D5" s="78"/>
      <c r="E5" s="72"/>
      <c r="F5" s="79"/>
      <c r="G5" s="72"/>
      <c r="H5" s="72"/>
      <c r="I5" s="72"/>
      <c r="J5" s="72"/>
    </row>
    <row r="6" spans="1:10" ht="43.5">
      <c r="A6" s="257" t="s">
        <v>149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43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4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43.5">
      <c r="A9" s="257" t="s">
        <v>762</v>
      </c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43.5">
      <c r="A10" s="254" t="s">
        <v>16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43.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43.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43.5">
      <c r="A13" s="257" t="s">
        <v>130</v>
      </c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0" ht="43.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43.5">
      <c r="A15" s="72"/>
      <c r="B15" s="78"/>
      <c r="C15" s="78"/>
      <c r="D15" s="78"/>
      <c r="E15" s="72"/>
      <c r="F15" s="79"/>
      <c r="G15" s="72"/>
      <c r="H15" s="72"/>
      <c r="I15" s="72"/>
      <c r="J15" s="72"/>
    </row>
    <row r="16" spans="1:10" ht="43.5">
      <c r="A16" s="257" t="s">
        <v>987</v>
      </c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43.5">
      <c r="A17" s="257" t="s">
        <v>131</v>
      </c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6" ht="37.5">
      <c r="B18" s="39"/>
      <c r="C18" s="39"/>
      <c r="D18" s="39"/>
      <c r="F18" s="40"/>
    </row>
  </sheetData>
  <sheetProtection/>
  <mergeCells count="8">
    <mergeCell ref="A1:J1"/>
    <mergeCell ref="A4:J4"/>
    <mergeCell ref="A6:J6"/>
    <mergeCell ref="A17:J17"/>
    <mergeCell ref="A9:J9"/>
    <mergeCell ref="A10:J10"/>
    <mergeCell ref="A13:J13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zoomScalePageLayoutView="0" workbookViewId="0" topLeftCell="A1">
      <selection activeCell="J10" sqref="J10:K11"/>
    </sheetView>
  </sheetViews>
  <sheetFormatPr defaultColWidth="9.140625" defaultRowHeight="21.75"/>
  <cols>
    <col min="1" max="1" width="14.7109375" style="3" customWidth="1"/>
    <col min="2" max="4" width="9.140625" style="3" customWidth="1"/>
    <col min="5" max="5" width="12.00390625" style="3" customWidth="1"/>
    <col min="6" max="6" width="10.00390625" style="3" customWidth="1"/>
    <col min="7" max="7" width="17.421875" style="2" customWidth="1"/>
    <col min="8" max="8" width="9.00390625" style="3" customWidth="1"/>
    <col min="9" max="9" width="6.28125" style="3" customWidth="1"/>
    <col min="10" max="10" width="13.7109375" style="15" bestFit="1" customWidth="1"/>
    <col min="11" max="11" width="12.7109375" style="3" bestFit="1" customWidth="1"/>
    <col min="12" max="16384" width="9.140625" style="3" customWidth="1"/>
  </cols>
  <sheetData>
    <row r="1" spans="1:12" ht="23.25">
      <c r="A1" s="53"/>
      <c r="B1" s="53"/>
      <c r="C1" s="53"/>
      <c r="D1" s="53"/>
      <c r="E1" s="53"/>
      <c r="F1" s="53"/>
      <c r="G1" s="61"/>
      <c r="H1" s="53"/>
      <c r="I1" s="53"/>
      <c r="J1" s="54"/>
      <c r="K1" s="53"/>
      <c r="L1" s="53"/>
    </row>
    <row r="2" spans="1:12" ht="23.25">
      <c r="A2" s="259" t="s">
        <v>768</v>
      </c>
      <c r="B2" s="259"/>
      <c r="C2" s="259"/>
      <c r="D2" s="259"/>
      <c r="E2" s="259"/>
      <c r="F2" s="259"/>
      <c r="G2" s="259"/>
      <c r="H2" s="259"/>
      <c r="I2" s="259"/>
      <c r="J2" s="54"/>
      <c r="K2" s="53"/>
      <c r="L2" s="53"/>
    </row>
    <row r="3" spans="1:12" ht="26.25">
      <c r="A3" s="266" t="s">
        <v>133</v>
      </c>
      <c r="B3" s="266"/>
      <c r="C3" s="266"/>
      <c r="D3" s="266"/>
      <c r="E3" s="266"/>
      <c r="F3" s="266"/>
      <c r="G3" s="266"/>
      <c r="H3" s="266"/>
      <c r="I3" s="266"/>
      <c r="J3" s="54"/>
      <c r="K3" s="53"/>
      <c r="L3" s="53"/>
    </row>
    <row r="4" spans="1:12" ht="26.25">
      <c r="A4" s="266" t="s">
        <v>17</v>
      </c>
      <c r="B4" s="266"/>
      <c r="C4" s="266"/>
      <c r="D4" s="266"/>
      <c r="E4" s="266"/>
      <c r="F4" s="266"/>
      <c r="G4" s="266"/>
      <c r="H4" s="266"/>
      <c r="I4" s="266"/>
      <c r="J4" s="54"/>
      <c r="K4" s="53"/>
      <c r="L4" s="53"/>
    </row>
    <row r="5" spans="1:12" ht="26.25">
      <c r="A5" s="266" t="s">
        <v>528</v>
      </c>
      <c r="B5" s="266"/>
      <c r="C5" s="266"/>
      <c r="D5" s="266"/>
      <c r="E5" s="266"/>
      <c r="F5" s="266"/>
      <c r="G5" s="266"/>
      <c r="H5" s="266"/>
      <c r="I5" s="266"/>
      <c r="J5" s="54"/>
      <c r="K5" s="53"/>
      <c r="L5" s="53"/>
    </row>
    <row r="6" spans="1:12" ht="26.25">
      <c r="A6" s="266" t="s">
        <v>131</v>
      </c>
      <c r="B6" s="266"/>
      <c r="C6" s="266"/>
      <c r="D6" s="266"/>
      <c r="E6" s="266"/>
      <c r="F6" s="266"/>
      <c r="G6" s="266"/>
      <c r="H6" s="266"/>
      <c r="I6" s="266"/>
      <c r="J6" s="54"/>
      <c r="K6" s="53"/>
      <c r="L6" s="53"/>
    </row>
    <row r="7" spans="1:12" ht="23.25">
      <c r="A7" s="53"/>
      <c r="B7" s="53"/>
      <c r="C7" s="53"/>
      <c r="D7" s="53"/>
      <c r="E7" s="53"/>
      <c r="F7" s="53"/>
      <c r="G7" s="61"/>
      <c r="H7" s="53"/>
      <c r="I7" s="53"/>
      <c r="J7" s="54"/>
      <c r="K7" s="53"/>
      <c r="L7" s="53"/>
    </row>
    <row r="8" spans="1:12" ht="23.25">
      <c r="A8" s="268" t="s">
        <v>134</v>
      </c>
      <c r="B8" s="268"/>
      <c r="C8" s="268"/>
      <c r="D8" s="268"/>
      <c r="E8" s="268"/>
      <c r="F8" s="268"/>
      <c r="G8" s="268"/>
      <c r="H8" s="268"/>
      <c r="I8" s="268"/>
      <c r="J8" s="54"/>
      <c r="K8" s="53"/>
      <c r="L8" s="53"/>
    </row>
    <row r="9" spans="1:12" ht="23.25">
      <c r="A9" s="53"/>
      <c r="B9" s="53"/>
      <c r="C9" s="53"/>
      <c r="D9" s="53"/>
      <c r="E9" s="53"/>
      <c r="F9" s="53"/>
      <c r="G9" s="61"/>
      <c r="H9" s="53"/>
      <c r="I9" s="53"/>
      <c r="J9" s="54"/>
      <c r="K9" s="53"/>
      <c r="L9" s="53"/>
    </row>
    <row r="10" spans="1:12" ht="23.25">
      <c r="A10" s="119" t="s">
        <v>135</v>
      </c>
      <c r="B10" s="119"/>
      <c r="C10" s="119"/>
      <c r="D10" s="45"/>
      <c r="E10" s="53"/>
      <c r="F10" s="45" t="s">
        <v>145</v>
      </c>
      <c r="G10" s="62" t="e">
        <f>SUM(G13:G25)</f>
        <v>#REF!</v>
      </c>
      <c r="H10" s="45" t="s">
        <v>146</v>
      </c>
      <c r="I10" s="53"/>
      <c r="J10" s="54"/>
      <c r="K10" s="53"/>
      <c r="L10" s="53"/>
    </row>
    <row r="11" spans="1:12" ht="28.5" customHeight="1">
      <c r="A11" s="45" t="s">
        <v>136</v>
      </c>
      <c r="B11" s="45"/>
      <c r="C11" s="45"/>
      <c r="D11" s="45"/>
      <c r="E11" s="53"/>
      <c r="F11" s="53"/>
      <c r="G11" s="61"/>
      <c r="H11" s="53"/>
      <c r="I11" s="53"/>
      <c r="J11" s="54"/>
      <c r="K11" s="81"/>
      <c r="L11" s="53"/>
    </row>
    <row r="12" spans="1:12" ht="30" customHeight="1">
      <c r="A12" s="45" t="s">
        <v>137</v>
      </c>
      <c r="B12" s="53"/>
      <c r="C12" s="53"/>
      <c r="D12" s="53"/>
      <c r="E12" s="53"/>
      <c r="F12" s="53"/>
      <c r="G12" s="61"/>
      <c r="H12" s="53"/>
      <c r="I12" s="53"/>
      <c r="J12" s="54"/>
      <c r="K12" s="53"/>
      <c r="L12" s="53"/>
    </row>
    <row r="13" spans="1:12" ht="23.25">
      <c r="A13" s="53"/>
      <c r="B13" s="53" t="s">
        <v>138</v>
      </c>
      <c r="C13" s="53"/>
      <c r="D13" s="53"/>
      <c r="E13" s="53"/>
      <c r="F13" s="53" t="s">
        <v>145</v>
      </c>
      <c r="G13" s="61">
        <f>ตาราง!I18</f>
        <v>11126040</v>
      </c>
      <c r="H13" s="53" t="s">
        <v>146</v>
      </c>
      <c r="I13" s="53"/>
      <c r="J13" s="54"/>
      <c r="K13" s="53"/>
      <c r="L13" s="53"/>
    </row>
    <row r="14" spans="1:12" ht="23.25">
      <c r="A14" s="53"/>
      <c r="B14" s="53" t="s">
        <v>139</v>
      </c>
      <c r="C14" s="53"/>
      <c r="D14" s="53"/>
      <c r="E14" s="53"/>
      <c r="F14" s="53" t="s">
        <v>145</v>
      </c>
      <c r="G14" s="61">
        <f>ตาราง!I39</f>
        <v>0</v>
      </c>
      <c r="H14" s="53" t="s">
        <v>146</v>
      </c>
      <c r="I14" s="53"/>
      <c r="J14" s="54"/>
      <c r="K14" s="53"/>
      <c r="L14" s="53"/>
    </row>
    <row r="15" spans="1:12" ht="23.25">
      <c r="A15" s="45" t="s">
        <v>140</v>
      </c>
      <c r="B15" s="53"/>
      <c r="C15" s="53"/>
      <c r="D15" s="53"/>
      <c r="E15" s="53"/>
      <c r="F15" s="53" t="s">
        <v>123</v>
      </c>
      <c r="G15" s="61"/>
      <c r="H15" s="53"/>
      <c r="I15" s="53"/>
      <c r="J15" s="54"/>
      <c r="K15" s="53"/>
      <c r="L15" s="53"/>
    </row>
    <row r="16" spans="1:12" ht="23.25">
      <c r="A16" s="53"/>
      <c r="B16" s="53" t="s">
        <v>997</v>
      </c>
      <c r="C16" s="53"/>
      <c r="D16" s="53"/>
      <c r="E16" s="53"/>
      <c r="F16" s="53" t="s">
        <v>145</v>
      </c>
      <c r="G16" s="61">
        <f>ตาราง!I60</f>
        <v>4996580</v>
      </c>
      <c r="H16" s="53" t="s">
        <v>146</v>
      </c>
      <c r="I16" s="53"/>
      <c r="J16" s="54"/>
      <c r="K16" s="53"/>
      <c r="L16" s="53"/>
    </row>
    <row r="17" spans="1:12" ht="23.25">
      <c r="A17" s="53"/>
      <c r="B17" s="53" t="s">
        <v>998</v>
      </c>
      <c r="C17" s="53"/>
      <c r="D17" s="53"/>
      <c r="E17" s="53"/>
      <c r="F17" s="53" t="s">
        <v>145</v>
      </c>
      <c r="G17" s="61">
        <f>ตาราง!I81</f>
        <v>110000</v>
      </c>
      <c r="H17" s="53" t="s">
        <v>146</v>
      </c>
      <c r="I17" s="53"/>
      <c r="J17" s="54"/>
      <c r="K17" s="53"/>
      <c r="L17" s="53"/>
    </row>
    <row r="18" spans="1:12" ht="23.25">
      <c r="A18" s="53"/>
      <c r="B18" s="53" t="s">
        <v>999</v>
      </c>
      <c r="C18" s="53"/>
      <c r="D18" s="53"/>
      <c r="E18" s="53"/>
      <c r="F18" s="53" t="s">
        <v>145</v>
      </c>
      <c r="G18" s="61">
        <f>ตาราง!I102</f>
        <v>50000</v>
      </c>
      <c r="H18" s="53" t="s">
        <v>146</v>
      </c>
      <c r="I18" s="53"/>
      <c r="J18" s="54"/>
      <c r="K18" s="53"/>
      <c r="L18" s="53"/>
    </row>
    <row r="19" spans="1:12" ht="23.25">
      <c r="A19" s="53"/>
      <c r="B19" s="53" t="s">
        <v>58</v>
      </c>
      <c r="C19" s="53"/>
      <c r="D19" s="53"/>
      <c r="E19" s="53"/>
      <c r="F19" s="53" t="s">
        <v>145</v>
      </c>
      <c r="G19" s="61">
        <f>ตาราง!I123</f>
        <v>1141600</v>
      </c>
      <c r="H19" s="53" t="s">
        <v>146</v>
      </c>
      <c r="I19" s="53"/>
      <c r="J19" s="54"/>
      <c r="K19" s="53"/>
      <c r="L19" s="53"/>
    </row>
    <row r="20" spans="1:12" ht="23.25">
      <c r="A20" s="53"/>
      <c r="B20" s="53" t="s">
        <v>59</v>
      </c>
      <c r="C20" s="53"/>
      <c r="D20" s="53"/>
      <c r="E20" s="53"/>
      <c r="F20" s="53" t="s">
        <v>145</v>
      </c>
      <c r="G20" s="61">
        <f>ตาราง!I144</f>
        <v>490000</v>
      </c>
      <c r="H20" s="53" t="s">
        <v>146</v>
      </c>
      <c r="I20" s="53"/>
      <c r="J20" s="54"/>
      <c r="K20" s="53"/>
      <c r="L20" s="53"/>
    </row>
    <row r="21" spans="1:12" ht="23.25">
      <c r="A21" s="53"/>
      <c r="B21" s="53" t="s">
        <v>60</v>
      </c>
      <c r="C21" s="53"/>
      <c r="D21" s="53"/>
      <c r="E21" s="53"/>
      <c r="F21" s="53" t="s">
        <v>145</v>
      </c>
      <c r="G21" s="61">
        <f>ตาราง!I165</f>
        <v>945000</v>
      </c>
      <c r="H21" s="53" t="s">
        <v>146</v>
      </c>
      <c r="I21" s="53"/>
      <c r="J21" s="54"/>
      <c r="K21" s="53"/>
      <c r="L21" s="53"/>
    </row>
    <row r="22" spans="1:12" ht="23.25">
      <c r="A22" s="45" t="s">
        <v>141</v>
      </c>
      <c r="B22" s="53"/>
      <c r="C22" s="53"/>
      <c r="D22" s="53"/>
      <c r="E22" s="53"/>
      <c r="F22" s="53"/>
      <c r="G22" s="61"/>
      <c r="H22" s="53"/>
      <c r="I22" s="53"/>
      <c r="J22" s="54"/>
      <c r="K22" s="53"/>
      <c r="L22" s="53"/>
    </row>
    <row r="23" spans="1:12" ht="23.25">
      <c r="A23" s="53"/>
      <c r="B23" s="53" t="s">
        <v>142</v>
      </c>
      <c r="C23" s="53"/>
      <c r="D23" s="53"/>
      <c r="E23" s="53"/>
      <c r="F23" s="53" t="s">
        <v>145</v>
      </c>
      <c r="G23" s="61">
        <f>ตาราง!I186</f>
        <v>70000</v>
      </c>
      <c r="H23" s="53" t="s">
        <v>146</v>
      </c>
      <c r="I23" s="53"/>
      <c r="J23" s="54"/>
      <c r="K23" s="53"/>
      <c r="L23" s="53"/>
    </row>
    <row r="24" spans="1:12" ht="23.25">
      <c r="A24" s="45" t="s">
        <v>143</v>
      </c>
      <c r="B24" s="53"/>
      <c r="C24" s="53"/>
      <c r="D24" s="53"/>
      <c r="E24" s="53"/>
      <c r="F24" s="53"/>
      <c r="G24" s="61"/>
      <c r="H24" s="53"/>
      <c r="I24" s="53"/>
      <c r="J24" s="54"/>
      <c r="K24" s="53"/>
      <c r="L24" s="53"/>
    </row>
    <row r="25" spans="1:12" ht="23.25">
      <c r="A25" s="53"/>
      <c r="B25" s="53" t="s">
        <v>144</v>
      </c>
      <c r="C25" s="53"/>
      <c r="D25" s="53"/>
      <c r="E25" s="53"/>
      <c r="F25" s="53" t="s">
        <v>145</v>
      </c>
      <c r="G25" s="61" t="e">
        <f>ตาราง!I207</f>
        <v>#REF!</v>
      </c>
      <c r="H25" s="53" t="s">
        <v>146</v>
      </c>
      <c r="I25" s="53"/>
      <c r="J25" s="54"/>
      <c r="K25" s="53"/>
      <c r="L25" s="53"/>
    </row>
    <row r="26" spans="1:12" ht="23.25">
      <c r="A26" s="53"/>
      <c r="B26" s="53"/>
      <c r="C26" s="53"/>
      <c r="D26" s="53"/>
      <c r="E26" s="53"/>
      <c r="F26" s="53"/>
      <c r="G26" s="61"/>
      <c r="H26" s="53"/>
      <c r="I26" s="53"/>
      <c r="J26" s="54"/>
      <c r="K26" s="53"/>
      <c r="L26" s="53"/>
    </row>
    <row r="27" spans="1:12" ht="23.25">
      <c r="A27" s="268" t="s">
        <v>147</v>
      </c>
      <c r="B27" s="268"/>
      <c r="C27" s="268"/>
      <c r="D27" s="268"/>
      <c r="E27" s="268"/>
      <c r="F27" s="268"/>
      <c r="G27" s="268"/>
      <c r="H27" s="268"/>
      <c r="I27" s="53"/>
      <c r="J27" s="54"/>
      <c r="K27" s="53"/>
      <c r="L27" s="53"/>
    </row>
    <row r="28" spans="1:12" ht="23.25">
      <c r="A28" s="53"/>
      <c r="B28" s="53" t="s">
        <v>148</v>
      </c>
      <c r="C28" s="53"/>
      <c r="D28" s="53"/>
      <c r="E28" s="53"/>
      <c r="F28" s="53"/>
      <c r="G28" s="61"/>
      <c r="H28" s="53"/>
      <c r="I28" s="53"/>
      <c r="J28" s="54"/>
      <c r="K28" s="53"/>
      <c r="L28" s="53"/>
    </row>
    <row r="29" spans="1:12" ht="23.25">
      <c r="A29" s="53" t="s">
        <v>18</v>
      </c>
      <c r="B29" s="53"/>
      <c r="C29" s="53"/>
      <c r="D29" s="53"/>
      <c r="E29" s="53"/>
      <c r="F29" s="53"/>
      <c r="G29" s="61"/>
      <c r="H29" s="53"/>
      <c r="I29" s="53"/>
      <c r="J29" s="54"/>
      <c r="K29" s="53"/>
      <c r="L29" s="53"/>
    </row>
    <row r="30" spans="1:12" ht="23.25">
      <c r="A30" s="53" t="s">
        <v>19</v>
      </c>
      <c r="B30" s="53"/>
      <c r="C30" s="53"/>
      <c r="D30" s="53"/>
      <c r="E30" s="53"/>
      <c r="F30" s="53"/>
      <c r="G30" s="61"/>
      <c r="H30" s="53"/>
      <c r="I30" s="53"/>
      <c r="J30" s="54"/>
      <c r="K30" s="53"/>
      <c r="L30" s="53"/>
    </row>
    <row r="31" spans="1:12" ht="23.25">
      <c r="A31" s="53"/>
      <c r="B31" s="53"/>
      <c r="C31" s="53"/>
      <c r="D31" s="53"/>
      <c r="E31" s="53"/>
      <c r="F31" s="53"/>
      <c r="G31" s="61"/>
      <c r="H31" s="53"/>
      <c r="I31" s="53"/>
      <c r="J31" s="54"/>
      <c r="K31" s="53"/>
      <c r="L31" s="53"/>
    </row>
    <row r="32" spans="1:12" ht="23.25">
      <c r="A32" s="53"/>
      <c r="B32" s="53"/>
      <c r="C32" s="53"/>
      <c r="D32" s="53"/>
      <c r="E32" s="53"/>
      <c r="F32" s="53"/>
      <c r="G32" s="61"/>
      <c r="H32" s="53"/>
      <c r="I32" s="53"/>
      <c r="J32" s="54"/>
      <c r="K32" s="53"/>
      <c r="L32" s="53"/>
    </row>
    <row r="33" spans="1:12" ht="23.25">
      <c r="A33" s="53"/>
      <c r="B33" s="53"/>
      <c r="C33" s="53"/>
      <c r="D33" s="53"/>
      <c r="E33" s="53"/>
      <c r="F33" s="53"/>
      <c r="G33" s="61"/>
      <c r="H33" s="53"/>
      <c r="I33" s="53"/>
      <c r="J33" s="54"/>
      <c r="K33" s="53"/>
      <c r="L33" s="53"/>
    </row>
    <row r="34" spans="1:12" ht="23.25">
      <c r="A34" s="53"/>
      <c r="B34" s="53"/>
      <c r="C34" s="53"/>
      <c r="D34" s="53"/>
      <c r="E34" s="53"/>
      <c r="F34" s="53"/>
      <c r="G34" s="61"/>
      <c r="H34" s="53"/>
      <c r="I34" s="53"/>
      <c r="J34" s="54"/>
      <c r="K34" s="53"/>
      <c r="L34" s="53"/>
    </row>
    <row r="35" spans="1:12" ht="15.75" customHeight="1">
      <c r="A35" s="265" t="s">
        <v>769</v>
      </c>
      <c r="B35" s="265"/>
      <c r="C35" s="265"/>
      <c r="D35" s="265"/>
      <c r="E35" s="265"/>
      <c r="F35" s="265"/>
      <c r="G35" s="265"/>
      <c r="H35" s="265"/>
      <c r="I35" s="265"/>
      <c r="J35" s="54"/>
      <c r="K35" s="53"/>
      <c r="L35" s="53"/>
    </row>
    <row r="36" spans="1:12" s="1" customFormat="1" ht="23.25">
      <c r="A36" s="267" t="s">
        <v>149</v>
      </c>
      <c r="B36" s="267"/>
      <c r="C36" s="267"/>
      <c r="D36" s="267"/>
      <c r="E36" s="267"/>
      <c r="F36" s="267"/>
      <c r="G36" s="267"/>
      <c r="H36" s="267"/>
      <c r="I36" s="52"/>
      <c r="J36" s="51"/>
      <c r="K36" s="45"/>
      <c r="L36" s="45"/>
    </row>
    <row r="37" spans="1:12" s="1" customFormat="1" ht="23.25">
      <c r="A37" s="267" t="s">
        <v>16</v>
      </c>
      <c r="B37" s="267"/>
      <c r="C37" s="267"/>
      <c r="D37" s="267"/>
      <c r="E37" s="267"/>
      <c r="F37" s="267"/>
      <c r="G37" s="267"/>
      <c r="H37" s="267"/>
      <c r="I37" s="52"/>
      <c r="J37" s="51"/>
      <c r="K37" s="45"/>
      <c r="L37" s="45"/>
    </row>
    <row r="38" spans="1:12" s="1" customFormat="1" ht="23.25">
      <c r="A38" s="267" t="s">
        <v>528</v>
      </c>
      <c r="B38" s="267"/>
      <c r="C38" s="267"/>
      <c r="D38" s="267"/>
      <c r="E38" s="267"/>
      <c r="F38" s="267"/>
      <c r="G38" s="267"/>
      <c r="H38" s="267"/>
      <c r="I38" s="52"/>
      <c r="J38" s="51"/>
      <c r="K38" s="45"/>
      <c r="L38" s="45"/>
    </row>
    <row r="39" spans="1:12" s="1" customFormat="1" ht="23.25">
      <c r="A39" s="267" t="s">
        <v>150</v>
      </c>
      <c r="B39" s="267"/>
      <c r="C39" s="267"/>
      <c r="D39" s="267"/>
      <c r="E39" s="267"/>
      <c r="F39" s="267"/>
      <c r="G39" s="267"/>
      <c r="H39" s="267"/>
      <c r="I39" s="52"/>
      <c r="J39" s="51"/>
      <c r="K39" s="45"/>
      <c r="L39" s="45"/>
    </row>
    <row r="40" spans="1:12" s="1" customFormat="1" ht="12" customHeight="1">
      <c r="A40" s="267" t="s">
        <v>151</v>
      </c>
      <c r="B40" s="267"/>
      <c r="C40" s="267"/>
      <c r="D40" s="267"/>
      <c r="E40" s="267"/>
      <c r="F40" s="267"/>
      <c r="G40" s="267"/>
      <c r="H40" s="267"/>
      <c r="I40" s="52"/>
      <c r="J40" s="51"/>
      <c r="K40" s="45"/>
      <c r="L40" s="45"/>
    </row>
    <row r="41" spans="1:12" s="41" customFormat="1" ht="21.75">
      <c r="A41" s="43"/>
      <c r="B41" s="43" t="s">
        <v>20</v>
      </c>
      <c r="C41" s="43"/>
      <c r="D41" s="43"/>
      <c r="E41" s="43"/>
      <c r="F41" s="43"/>
      <c r="G41" s="121"/>
      <c r="H41" s="43"/>
      <c r="I41" s="43"/>
      <c r="J41" s="122"/>
      <c r="K41" s="123"/>
      <c r="L41" s="123"/>
    </row>
    <row r="42" spans="1:12" ht="23.25">
      <c r="A42" s="43" t="s">
        <v>974</v>
      </c>
      <c r="B42" s="43"/>
      <c r="C42" s="43"/>
      <c r="D42" s="43"/>
      <c r="E42" s="43"/>
      <c r="F42" s="43"/>
      <c r="G42" s="121"/>
      <c r="H42" s="43"/>
      <c r="I42" s="43"/>
      <c r="J42" s="54"/>
      <c r="K42" s="53"/>
      <c r="L42" s="53"/>
    </row>
    <row r="43" spans="1:12" ht="23.25">
      <c r="A43" s="43" t="s">
        <v>576</v>
      </c>
      <c r="B43" s="43"/>
      <c r="C43" s="43"/>
      <c r="D43" s="43"/>
      <c r="E43" s="43"/>
      <c r="F43" s="43"/>
      <c r="G43" s="121"/>
      <c r="H43" s="43"/>
      <c r="I43" s="43"/>
      <c r="J43" s="54"/>
      <c r="K43" s="53"/>
      <c r="L43" s="53"/>
    </row>
    <row r="44" spans="1:12" ht="19.5" customHeight="1">
      <c r="A44" s="43"/>
      <c r="B44" s="43" t="s">
        <v>21</v>
      </c>
      <c r="C44" s="43"/>
      <c r="D44" s="43"/>
      <c r="E44" s="43"/>
      <c r="F44" s="43"/>
      <c r="G44" s="121"/>
      <c r="H44" s="43"/>
      <c r="I44" s="43"/>
      <c r="J44" s="54"/>
      <c r="K44" s="53"/>
      <c r="L44" s="53"/>
    </row>
    <row r="45" spans="1:12" ht="19.5" customHeight="1">
      <c r="A45" s="43"/>
      <c r="B45" s="43" t="s">
        <v>22</v>
      </c>
      <c r="C45" s="43"/>
      <c r="D45" s="43"/>
      <c r="E45" s="43"/>
      <c r="F45" s="43"/>
      <c r="G45" s="121"/>
      <c r="H45" s="43"/>
      <c r="I45" s="43"/>
      <c r="J45" s="54"/>
      <c r="K45" s="53"/>
      <c r="L45" s="53"/>
    </row>
    <row r="46" spans="1:12" ht="19.5" customHeight="1">
      <c r="A46" s="43"/>
      <c r="B46" s="43" t="s">
        <v>23</v>
      </c>
      <c r="C46" s="43"/>
      <c r="D46" s="43"/>
      <c r="E46" s="43"/>
      <c r="F46" s="43"/>
      <c r="G46" s="121"/>
      <c r="H46" s="43"/>
      <c r="I46" s="43"/>
      <c r="J46" s="54"/>
      <c r="K46" s="53"/>
      <c r="L46" s="53"/>
    </row>
    <row r="47" spans="1:12" ht="19.5" customHeight="1">
      <c r="A47" s="124" t="e">
        <f>SUM(G50:G62)</f>
        <v>#REF!</v>
      </c>
      <c r="B47" s="43" t="s">
        <v>421</v>
      </c>
      <c r="C47" s="43"/>
      <c r="D47" s="43"/>
      <c r="E47" s="43"/>
      <c r="F47" s="43"/>
      <c r="G47" s="121"/>
      <c r="H47" s="43"/>
      <c r="I47" s="43"/>
      <c r="J47" s="54"/>
      <c r="K47" s="53"/>
      <c r="L47" s="53"/>
    </row>
    <row r="48" spans="1:12" ht="19.5" customHeight="1">
      <c r="A48" s="43"/>
      <c r="B48" s="43" t="s">
        <v>152</v>
      </c>
      <c r="C48" s="43"/>
      <c r="D48" s="43"/>
      <c r="E48" s="43"/>
      <c r="F48" s="43"/>
      <c r="G48" s="121"/>
      <c r="H48" s="43"/>
      <c r="I48" s="43"/>
      <c r="J48" s="54"/>
      <c r="K48" s="53"/>
      <c r="L48" s="53"/>
    </row>
    <row r="49" spans="1:12" ht="19.5" customHeight="1">
      <c r="A49" s="43"/>
      <c r="B49" s="43" t="s">
        <v>807</v>
      </c>
      <c r="C49" s="43"/>
      <c r="D49" s="43"/>
      <c r="E49" s="43"/>
      <c r="F49" s="121"/>
      <c r="G49" s="43"/>
      <c r="H49" s="43"/>
      <c r="I49" s="53"/>
      <c r="J49" s="54"/>
      <c r="K49" s="53"/>
      <c r="L49" s="53"/>
    </row>
    <row r="50" spans="1:12" ht="19.5" customHeight="1">
      <c r="A50" s="43"/>
      <c r="B50" s="43" t="s">
        <v>808</v>
      </c>
      <c r="C50" s="43"/>
      <c r="D50" s="43"/>
      <c r="E50" s="43"/>
      <c r="F50" s="43" t="s">
        <v>145</v>
      </c>
      <c r="G50" s="121">
        <f>G13</f>
        <v>11126040</v>
      </c>
      <c r="H50" s="43" t="s">
        <v>146</v>
      </c>
      <c r="I50" s="53"/>
      <c r="J50" s="54"/>
      <c r="K50" s="53"/>
      <c r="L50" s="53"/>
    </row>
    <row r="51" spans="1:12" ht="19.5" customHeight="1">
      <c r="A51" s="43"/>
      <c r="B51" s="43" t="s">
        <v>153</v>
      </c>
      <c r="C51" s="43"/>
      <c r="D51" s="43"/>
      <c r="E51" s="43"/>
      <c r="F51" s="43" t="s">
        <v>145</v>
      </c>
      <c r="G51" s="121">
        <f>G14</f>
        <v>0</v>
      </c>
      <c r="H51" s="43" t="s">
        <v>146</v>
      </c>
      <c r="I51" s="53"/>
      <c r="J51" s="54"/>
      <c r="K51" s="53"/>
      <c r="L51" s="53"/>
    </row>
    <row r="52" spans="1:12" ht="19.5" customHeight="1">
      <c r="A52" s="43"/>
      <c r="B52" s="43" t="s">
        <v>140</v>
      </c>
      <c r="C52" s="43"/>
      <c r="D52" s="43"/>
      <c r="E52" s="43"/>
      <c r="F52" s="43"/>
      <c r="G52" s="121"/>
      <c r="H52" s="43"/>
      <c r="I52" s="53"/>
      <c r="J52" s="54"/>
      <c r="K52" s="53"/>
      <c r="L52" s="53"/>
    </row>
    <row r="53" spans="1:12" ht="18.75" customHeight="1">
      <c r="A53" s="43"/>
      <c r="B53" s="43" t="s">
        <v>1000</v>
      </c>
      <c r="C53" s="43"/>
      <c r="D53" s="43"/>
      <c r="E53" s="43"/>
      <c r="F53" s="43" t="s">
        <v>145</v>
      </c>
      <c r="G53" s="121">
        <f aca="true" t="shared" si="0" ref="G53:G58">G16</f>
        <v>4996580</v>
      </c>
      <c r="H53" s="43" t="s">
        <v>146</v>
      </c>
      <c r="I53" s="53"/>
      <c r="J53" s="54"/>
      <c r="K53" s="53"/>
      <c r="L53" s="53"/>
    </row>
    <row r="54" spans="1:12" ht="18.75" customHeight="1">
      <c r="A54" s="43"/>
      <c r="B54" s="43" t="s">
        <v>1001</v>
      </c>
      <c r="C54" s="43"/>
      <c r="D54" s="43"/>
      <c r="E54" s="43"/>
      <c r="F54" s="43" t="s">
        <v>145</v>
      </c>
      <c r="G54" s="121">
        <f t="shared" si="0"/>
        <v>110000</v>
      </c>
      <c r="H54" s="43" t="s">
        <v>146</v>
      </c>
      <c r="I54" s="53"/>
      <c r="J54" s="54"/>
      <c r="K54" s="53"/>
      <c r="L54" s="53"/>
    </row>
    <row r="55" spans="1:12" ht="18.75" customHeight="1">
      <c r="A55" s="43"/>
      <c r="B55" s="43" t="s">
        <v>1002</v>
      </c>
      <c r="C55" s="43"/>
      <c r="D55" s="43"/>
      <c r="E55" s="43"/>
      <c r="F55" s="43" t="s">
        <v>145</v>
      </c>
      <c r="G55" s="121">
        <f t="shared" si="0"/>
        <v>50000</v>
      </c>
      <c r="H55" s="43" t="s">
        <v>146</v>
      </c>
      <c r="I55" s="53"/>
      <c r="J55" s="54"/>
      <c r="K55" s="53"/>
      <c r="L55" s="53"/>
    </row>
    <row r="56" spans="1:12" ht="19.5" customHeight="1">
      <c r="A56" s="43"/>
      <c r="B56" s="43" t="s">
        <v>1003</v>
      </c>
      <c r="C56" s="43"/>
      <c r="D56" s="43"/>
      <c r="E56" s="43"/>
      <c r="F56" s="43" t="s">
        <v>145</v>
      </c>
      <c r="G56" s="121">
        <f t="shared" si="0"/>
        <v>1141600</v>
      </c>
      <c r="H56" s="43" t="s">
        <v>146</v>
      </c>
      <c r="I56" s="53"/>
      <c r="J56" s="54"/>
      <c r="K56" s="53"/>
      <c r="L56" s="53"/>
    </row>
    <row r="57" spans="1:12" ht="19.5" customHeight="1">
      <c r="A57" s="43"/>
      <c r="B57" s="43" t="s">
        <v>1004</v>
      </c>
      <c r="C57" s="43"/>
      <c r="D57" s="43"/>
      <c r="E57" s="43"/>
      <c r="F57" s="43" t="s">
        <v>145</v>
      </c>
      <c r="G57" s="121">
        <f t="shared" si="0"/>
        <v>490000</v>
      </c>
      <c r="H57" s="43" t="s">
        <v>146</v>
      </c>
      <c r="I57" s="53"/>
      <c r="J57" s="54"/>
      <c r="K57" s="53"/>
      <c r="L57" s="53"/>
    </row>
    <row r="58" spans="1:12" ht="19.5" customHeight="1">
      <c r="A58" s="43"/>
      <c r="B58" s="43" t="s">
        <v>1038</v>
      </c>
      <c r="C58" s="43"/>
      <c r="D58" s="43"/>
      <c r="E58" s="43"/>
      <c r="F58" s="43" t="s">
        <v>145</v>
      </c>
      <c r="G58" s="121">
        <f t="shared" si="0"/>
        <v>945000</v>
      </c>
      <c r="H58" s="43" t="s">
        <v>146</v>
      </c>
      <c r="I58" s="53"/>
      <c r="J58" s="54"/>
      <c r="K58" s="53"/>
      <c r="L58" s="53"/>
    </row>
    <row r="59" spans="1:12" ht="19.5" customHeight="1">
      <c r="A59" s="43"/>
      <c r="B59" s="43" t="s">
        <v>141</v>
      </c>
      <c r="C59" s="43"/>
      <c r="D59" s="43"/>
      <c r="E59" s="43"/>
      <c r="F59" s="43"/>
      <c r="G59" s="121"/>
      <c r="H59" s="43"/>
      <c r="I59" s="53"/>
      <c r="J59" s="54"/>
      <c r="K59" s="53"/>
      <c r="L59" s="53"/>
    </row>
    <row r="60" spans="1:12" ht="19.5" customHeight="1">
      <c r="A60" s="43"/>
      <c r="B60" s="43" t="s">
        <v>154</v>
      </c>
      <c r="C60" s="43"/>
      <c r="D60" s="43"/>
      <c r="E60" s="43"/>
      <c r="F60" s="43" t="s">
        <v>145</v>
      </c>
      <c r="G60" s="121">
        <f>G23</f>
        <v>70000</v>
      </c>
      <c r="H60" s="43" t="s">
        <v>146</v>
      </c>
      <c r="I60" s="53"/>
      <c r="J60" s="54"/>
      <c r="K60" s="53"/>
      <c r="L60" s="53"/>
    </row>
    <row r="61" spans="1:12" ht="23.25">
      <c r="A61" s="43"/>
      <c r="B61" s="43" t="s">
        <v>143</v>
      </c>
      <c r="C61" s="43"/>
      <c r="D61" s="43"/>
      <c r="E61" s="43"/>
      <c r="F61" s="121"/>
      <c r="G61" s="43"/>
      <c r="H61" s="43"/>
      <c r="I61" s="53"/>
      <c r="J61" s="54"/>
      <c r="K61" s="53"/>
      <c r="L61" s="53"/>
    </row>
    <row r="62" spans="1:12" ht="19.5" customHeight="1">
      <c r="A62" s="43"/>
      <c r="B62" s="43" t="s">
        <v>155</v>
      </c>
      <c r="C62" s="43"/>
      <c r="D62" s="43"/>
      <c r="E62" s="43"/>
      <c r="F62" s="43" t="s">
        <v>145</v>
      </c>
      <c r="G62" s="121" t="e">
        <f>G25</f>
        <v>#REF!</v>
      </c>
      <c r="H62" s="43" t="s">
        <v>146</v>
      </c>
      <c r="I62" s="53"/>
      <c r="J62" s="54"/>
      <c r="K62" s="53"/>
      <c r="L62" s="53"/>
    </row>
    <row r="63" spans="1:12" ht="21.75" customHeight="1">
      <c r="A63" s="43" t="s">
        <v>318</v>
      </c>
      <c r="B63" s="43"/>
      <c r="C63" s="43"/>
      <c r="D63" s="43"/>
      <c r="E63" s="43"/>
      <c r="F63" s="43"/>
      <c r="G63" s="121"/>
      <c r="H63" s="43"/>
      <c r="I63" s="43"/>
      <c r="J63" s="54"/>
      <c r="K63" s="53"/>
      <c r="L63" s="53"/>
    </row>
    <row r="64" spans="1:12" ht="19.5" customHeight="1">
      <c r="A64" s="43"/>
      <c r="B64" s="43" t="s">
        <v>319</v>
      </c>
      <c r="C64" s="43"/>
      <c r="D64" s="43"/>
      <c r="E64" s="43"/>
      <c r="F64" s="43"/>
      <c r="G64" s="121"/>
      <c r="H64" s="43"/>
      <c r="I64" s="43"/>
      <c r="J64" s="54"/>
      <c r="K64" s="53"/>
      <c r="L64" s="53"/>
    </row>
    <row r="65" spans="1:12" ht="19.5" customHeight="1">
      <c r="A65" s="43"/>
      <c r="B65" s="43" t="s">
        <v>320</v>
      </c>
      <c r="C65" s="43"/>
      <c r="D65" s="43"/>
      <c r="E65" s="43"/>
      <c r="F65" s="43" t="s">
        <v>145</v>
      </c>
      <c r="G65" s="121">
        <v>0</v>
      </c>
      <c r="H65" s="43" t="s">
        <v>146</v>
      </c>
      <c r="I65" s="53"/>
      <c r="J65" s="54"/>
      <c r="K65" s="53"/>
      <c r="L65" s="53"/>
    </row>
    <row r="66" spans="1:12" ht="19.5" customHeight="1">
      <c r="A66" s="43"/>
      <c r="B66" s="43" t="s">
        <v>680</v>
      </c>
      <c r="C66" s="43"/>
      <c r="D66" s="43"/>
      <c r="E66" s="43"/>
      <c r="F66" s="43"/>
      <c r="G66" s="121"/>
      <c r="H66" s="43"/>
      <c r="I66" s="43"/>
      <c r="J66" s="54"/>
      <c r="K66" s="53"/>
      <c r="L66" s="53"/>
    </row>
    <row r="67" spans="1:12" ht="23.25">
      <c r="A67" s="43" t="s">
        <v>681</v>
      </c>
      <c r="B67" s="43"/>
      <c r="C67" s="43"/>
      <c r="D67" s="43"/>
      <c r="E67" s="43"/>
      <c r="F67" s="43"/>
      <c r="G67" s="121"/>
      <c r="H67" s="43"/>
      <c r="I67" s="43"/>
      <c r="J67" s="54"/>
      <c r="K67" s="53"/>
      <c r="L67" s="53"/>
    </row>
    <row r="68" spans="1:12" ht="20.25" customHeight="1">
      <c r="A68" s="43"/>
      <c r="B68" s="43" t="s">
        <v>342</v>
      </c>
      <c r="C68" s="43"/>
      <c r="D68" s="43"/>
      <c r="E68" s="43"/>
      <c r="F68" s="43"/>
      <c r="G68" s="121"/>
      <c r="H68" s="43"/>
      <c r="I68" s="43"/>
      <c r="J68" s="54"/>
      <c r="K68" s="53"/>
      <c r="L68" s="53"/>
    </row>
    <row r="69" spans="1:12" ht="33.75" customHeight="1">
      <c r="A69" s="43"/>
      <c r="B69" s="43"/>
      <c r="C69" s="43"/>
      <c r="D69" s="43"/>
      <c r="E69" s="43"/>
      <c r="F69" s="43" t="s">
        <v>343</v>
      </c>
      <c r="G69" s="121"/>
      <c r="H69" s="43"/>
      <c r="I69" s="43"/>
      <c r="J69" s="54"/>
      <c r="K69" s="53"/>
      <c r="L69" s="53"/>
    </row>
    <row r="70" spans="1:12" ht="23.25">
      <c r="A70" s="43"/>
      <c r="B70" s="43"/>
      <c r="C70" s="43"/>
      <c r="D70" s="43"/>
      <c r="E70" s="43"/>
      <c r="F70" s="43" t="s">
        <v>529</v>
      </c>
      <c r="G70" s="121"/>
      <c r="H70" s="43"/>
      <c r="I70" s="43"/>
      <c r="J70" s="54"/>
      <c r="K70" s="53"/>
      <c r="L70" s="53"/>
    </row>
    <row r="71" spans="1:12" ht="18" customHeight="1">
      <c r="A71" s="43"/>
      <c r="B71" s="43" t="s">
        <v>770</v>
      </c>
      <c r="C71" s="43"/>
      <c r="D71" s="43"/>
      <c r="E71" s="43"/>
      <c r="F71" s="43" t="s">
        <v>34</v>
      </c>
      <c r="G71" s="121"/>
      <c r="H71" s="43"/>
      <c r="I71" s="43"/>
      <c r="J71" s="54"/>
      <c r="K71" s="53"/>
      <c r="L71" s="53"/>
    </row>
    <row r="72" spans="1:12" ht="23.25">
      <c r="A72" s="43"/>
      <c r="B72" s="43"/>
      <c r="C72" s="43"/>
      <c r="D72" s="43"/>
      <c r="E72" s="43"/>
      <c r="F72" s="43"/>
      <c r="G72" s="121"/>
      <c r="H72" s="43"/>
      <c r="I72" s="43"/>
      <c r="J72" s="54"/>
      <c r="K72" s="53"/>
      <c r="L72" s="53"/>
    </row>
    <row r="73" spans="1:12" ht="23.25">
      <c r="A73" s="43" t="s">
        <v>774</v>
      </c>
      <c r="B73" s="53"/>
      <c r="C73" s="53"/>
      <c r="D73" s="53"/>
      <c r="E73" s="53"/>
      <c r="F73" s="53"/>
      <c r="G73" s="61"/>
      <c r="H73" s="53"/>
      <c r="I73" s="53"/>
      <c r="J73" s="54"/>
      <c r="K73" s="53"/>
      <c r="L73" s="53"/>
    </row>
    <row r="74" spans="1:12" ht="23.25">
      <c r="A74" s="43"/>
      <c r="B74" s="43"/>
      <c r="C74" s="43"/>
      <c r="D74" s="53"/>
      <c r="E74" s="53"/>
      <c r="F74" s="53"/>
      <c r="G74" s="61"/>
      <c r="H74" s="53"/>
      <c r="I74" s="53"/>
      <c r="J74" s="54"/>
      <c r="K74" s="53"/>
      <c r="L74" s="53"/>
    </row>
    <row r="75" spans="1:3" ht="20.25">
      <c r="A75" s="16"/>
      <c r="B75" s="16"/>
      <c r="C75" s="16"/>
    </row>
  </sheetData>
  <sheetProtection/>
  <mergeCells count="13">
    <mergeCell ref="A40:H40"/>
    <mergeCell ref="A8:I8"/>
    <mergeCell ref="A27:H27"/>
    <mergeCell ref="A36:H36"/>
    <mergeCell ref="A37:H37"/>
    <mergeCell ref="A38:H38"/>
    <mergeCell ref="A39:H39"/>
    <mergeCell ref="A2:I2"/>
    <mergeCell ref="A35:I35"/>
    <mergeCell ref="A3:I3"/>
    <mergeCell ref="A4:I4"/>
    <mergeCell ref="A5:I5"/>
    <mergeCell ref="A6:I6"/>
  </mergeCells>
  <printOptions/>
  <pageMargins left="0.984251968503937" right="0.15748031496062992" top="0.3937007874015748" bottom="0.07874015748031496" header="0.5118110236220472" footer="0.5118110236220472"/>
  <pageSetup horizontalDpi="600" verticalDpi="600" orientation="portrait" paperSize="9" scale="99" r:id="rId1"/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9.140625" defaultRowHeight="21.75"/>
  <cols>
    <col min="1" max="16384" width="9.140625" style="38" customWidth="1"/>
  </cols>
  <sheetData>
    <row r="1" spans="1:12" ht="43.5">
      <c r="A1" s="259" t="s">
        <v>775</v>
      </c>
      <c r="B1" s="259"/>
      <c r="C1" s="259"/>
      <c r="D1" s="259"/>
      <c r="E1" s="259"/>
      <c r="F1" s="259"/>
      <c r="G1" s="259"/>
      <c r="H1" s="259"/>
      <c r="I1" s="259"/>
      <c r="J1" s="259"/>
      <c r="K1" s="72"/>
      <c r="L1" s="72"/>
    </row>
    <row r="2" spans="1:12" ht="43.5">
      <c r="A2" s="72"/>
      <c r="B2" s="78"/>
      <c r="C2" s="78"/>
      <c r="D2" s="78"/>
      <c r="E2" s="72"/>
      <c r="F2" s="79"/>
      <c r="G2" s="72"/>
      <c r="H2" s="72"/>
      <c r="I2" s="72"/>
      <c r="J2" s="72"/>
      <c r="K2" s="72"/>
      <c r="L2" s="72"/>
    </row>
    <row r="3" spans="1:12" ht="43.5">
      <c r="A3" s="257" t="s">
        <v>776</v>
      </c>
      <c r="B3" s="257"/>
      <c r="C3" s="257"/>
      <c r="D3" s="257"/>
      <c r="E3" s="257"/>
      <c r="F3" s="257"/>
      <c r="G3" s="257"/>
      <c r="H3" s="257"/>
      <c r="I3" s="257"/>
      <c r="J3" s="257"/>
      <c r="K3" s="72"/>
      <c r="L3" s="72"/>
    </row>
    <row r="4" spans="1:12" ht="43.5">
      <c r="A4" s="72"/>
      <c r="B4" s="78"/>
      <c r="C4" s="78"/>
      <c r="D4" s="78"/>
      <c r="E4" s="72"/>
      <c r="F4" s="79"/>
      <c r="G4" s="72"/>
      <c r="H4" s="72"/>
      <c r="I4" s="72"/>
      <c r="J4" s="72"/>
      <c r="K4" s="72"/>
      <c r="L4" s="72"/>
    </row>
    <row r="5" spans="1:12" ht="43.5">
      <c r="A5" s="257" t="s">
        <v>777</v>
      </c>
      <c r="B5" s="257"/>
      <c r="C5" s="257"/>
      <c r="D5" s="257"/>
      <c r="E5" s="257"/>
      <c r="F5" s="257"/>
      <c r="G5" s="257"/>
      <c r="H5" s="257"/>
      <c r="I5" s="257"/>
      <c r="J5" s="257"/>
      <c r="K5" s="72"/>
      <c r="L5" s="72"/>
    </row>
    <row r="6" spans="1:12" ht="43.5">
      <c r="A6" s="254" t="s">
        <v>16</v>
      </c>
      <c r="B6" s="254"/>
      <c r="C6" s="254"/>
      <c r="D6" s="254"/>
      <c r="E6" s="254"/>
      <c r="F6" s="254"/>
      <c r="G6" s="254"/>
      <c r="H6" s="254"/>
      <c r="I6" s="254"/>
      <c r="J6" s="254"/>
      <c r="K6" s="72"/>
      <c r="L6" s="72"/>
    </row>
    <row r="7" spans="1:12" ht="43.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43.5">
      <c r="A8" s="76"/>
      <c r="B8" s="76"/>
      <c r="C8" s="76"/>
      <c r="D8" s="76"/>
      <c r="E8" s="76"/>
      <c r="F8" s="76"/>
      <c r="G8" s="76"/>
      <c r="H8" s="76"/>
      <c r="I8" s="76"/>
      <c r="J8" s="76"/>
      <c r="K8" s="72"/>
      <c r="L8" s="72"/>
    </row>
    <row r="9" spans="1:12" ht="43.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72"/>
      <c r="L9" s="72"/>
    </row>
    <row r="10" spans="1:12" ht="43.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2"/>
      <c r="L10" s="72"/>
    </row>
    <row r="11" spans="1:12" ht="43.5">
      <c r="A11" s="72"/>
      <c r="B11" s="78"/>
      <c r="C11" s="78"/>
      <c r="D11" s="78"/>
      <c r="E11" s="72"/>
      <c r="F11" s="79"/>
      <c r="G11" s="72"/>
      <c r="H11" s="72"/>
      <c r="I11" s="72"/>
      <c r="J11" s="72"/>
      <c r="K11" s="72"/>
      <c r="L11" s="72"/>
    </row>
    <row r="12" spans="1:12" ht="43.5">
      <c r="A12" s="257" t="s">
        <v>987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72"/>
      <c r="L12" s="72"/>
    </row>
    <row r="13" spans="1:12" ht="43.5">
      <c r="A13" s="257" t="s">
        <v>131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72"/>
      <c r="L13" s="72"/>
    </row>
    <row r="14" spans="1:12" ht="43.5">
      <c r="A14" s="72"/>
      <c r="B14" s="78"/>
      <c r="C14" s="78"/>
      <c r="D14" s="78"/>
      <c r="E14" s="72"/>
      <c r="F14" s="79"/>
      <c r="G14" s="72"/>
      <c r="H14" s="72"/>
      <c r="I14" s="72"/>
      <c r="J14" s="72"/>
      <c r="K14" s="72"/>
      <c r="L14" s="72"/>
    </row>
    <row r="15" spans="1:12" ht="43.5">
      <c r="A15" s="72"/>
      <c r="B15" s="72" t="s">
        <v>780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43.5">
      <c r="A16" s="72"/>
      <c r="B16" s="72" t="s">
        <v>778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43.5">
      <c r="A17" s="72"/>
      <c r="B17" s="72" t="s">
        <v>779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43.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43.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/>
  <mergeCells count="7">
    <mergeCell ref="A9:J9"/>
    <mergeCell ref="A12:J12"/>
    <mergeCell ref="A13:J13"/>
    <mergeCell ref="A1:J1"/>
    <mergeCell ref="A3:J3"/>
    <mergeCell ref="A5:J5"/>
    <mergeCell ref="A6:J6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1">
      <selection activeCell="H69" sqref="H69"/>
    </sheetView>
  </sheetViews>
  <sheetFormatPr defaultColWidth="9.140625" defaultRowHeight="21.75"/>
  <cols>
    <col min="1" max="1" width="5.421875" style="16" customWidth="1"/>
    <col min="2" max="2" width="13.421875" style="16" customWidth="1"/>
    <col min="3" max="3" width="11.421875" style="16" customWidth="1"/>
    <col min="4" max="4" width="8.421875" style="16" customWidth="1"/>
    <col min="5" max="5" width="8.140625" style="16" customWidth="1"/>
    <col min="6" max="6" width="15.00390625" style="16" customWidth="1"/>
    <col min="7" max="7" width="8.57421875" style="16" customWidth="1"/>
    <col min="8" max="8" width="15.28125" style="16" customWidth="1"/>
    <col min="9" max="9" width="16.00390625" style="16" customWidth="1"/>
    <col min="10" max="10" width="12.421875" style="16" bestFit="1" customWidth="1"/>
    <col min="11" max="16384" width="9.140625" style="16" customWidth="1"/>
  </cols>
  <sheetData>
    <row r="1" spans="1:15" ht="23.25">
      <c r="A1" s="259" t="s">
        <v>781</v>
      </c>
      <c r="B1" s="259"/>
      <c r="C1" s="259"/>
      <c r="D1" s="259"/>
      <c r="E1" s="259"/>
      <c r="F1" s="259"/>
      <c r="G1" s="259"/>
      <c r="H1" s="259"/>
      <c r="I1" s="259"/>
      <c r="J1" s="53"/>
      <c r="K1" s="53"/>
      <c r="L1" s="53"/>
      <c r="M1" s="53"/>
      <c r="N1" s="53"/>
      <c r="O1" s="53"/>
    </row>
    <row r="2" spans="1:15" ht="23.25">
      <c r="A2" s="270" t="s">
        <v>750</v>
      </c>
      <c r="B2" s="270"/>
      <c r="C2" s="270"/>
      <c r="D2" s="270"/>
      <c r="E2" s="270"/>
      <c r="F2" s="270"/>
      <c r="G2" s="270"/>
      <c r="H2" s="270"/>
      <c r="I2" s="270"/>
      <c r="J2" s="53"/>
      <c r="K2" s="53"/>
      <c r="L2" s="53"/>
      <c r="M2" s="53"/>
      <c r="N2" s="53"/>
      <c r="O2" s="53"/>
    </row>
    <row r="3" spans="1:15" ht="23.25">
      <c r="A3" s="270" t="s">
        <v>682</v>
      </c>
      <c r="B3" s="270"/>
      <c r="C3" s="270"/>
      <c r="D3" s="270"/>
      <c r="E3" s="270"/>
      <c r="F3" s="270"/>
      <c r="G3" s="270"/>
      <c r="H3" s="270"/>
      <c r="I3" s="270"/>
      <c r="J3" s="53"/>
      <c r="K3" s="53"/>
      <c r="L3" s="53"/>
      <c r="M3" s="53"/>
      <c r="N3" s="53"/>
      <c r="O3" s="53"/>
    </row>
    <row r="4" spans="1:15" ht="23.25">
      <c r="A4" s="270" t="s">
        <v>987</v>
      </c>
      <c r="B4" s="270"/>
      <c r="C4" s="270"/>
      <c r="D4" s="270"/>
      <c r="E4" s="270"/>
      <c r="F4" s="270"/>
      <c r="G4" s="270"/>
      <c r="H4" s="270"/>
      <c r="I4" s="270"/>
      <c r="J4" s="53"/>
      <c r="K4" s="53"/>
      <c r="L4" s="53"/>
      <c r="M4" s="53"/>
      <c r="N4" s="53"/>
      <c r="O4" s="53"/>
    </row>
    <row r="5" spans="1:15" ht="23.25">
      <c r="A5" s="270" t="s">
        <v>131</v>
      </c>
      <c r="B5" s="270"/>
      <c r="C5" s="270"/>
      <c r="D5" s="270"/>
      <c r="E5" s="270"/>
      <c r="F5" s="270"/>
      <c r="G5" s="270"/>
      <c r="H5" s="270"/>
      <c r="I5" s="270"/>
      <c r="J5" s="53"/>
      <c r="K5" s="53"/>
      <c r="L5" s="53"/>
      <c r="M5" s="53"/>
      <c r="N5" s="53"/>
      <c r="O5" s="53"/>
    </row>
    <row r="6" spans="1:15" ht="22.5" customHeight="1">
      <c r="A6" s="269" t="s">
        <v>756</v>
      </c>
      <c r="B6" s="269"/>
      <c r="C6" s="269"/>
      <c r="D6" s="269"/>
      <c r="E6" s="269"/>
      <c r="F6" s="269"/>
      <c r="G6" s="269"/>
      <c r="H6" s="269"/>
      <c r="I6" s="269"/>
      <c r="J6" s="53"/>
      <c r="K6" s="53"/>
      <c r="L6" s="53"/>
      <c r="M6" s="53"/>
      <c r="N6" s="53"/>
      <c r="O6" s="53"/>
    </row>
    <row r="7" spans="1:15" s="6" customFormat="1" ht="28.5" customHeight="1">
      <c r="A7" s="127" t="s">
        <v>505</v>
      </c>
      <c r="B7" s="127"/>
      <c r="C7" s="127"/>
      <c r="D7" s="127" t="s">
        <v>384</v>
      </c>
      <c r="E7" s="127"/>
      <c r="F7" s="128">
        <f>H8</f>
        <v>8740500</v>
      </c>
      <c r="G7" s="127" t="s">
        <v>771</v>
      </c>
      <c r="H7" s="127" t="s">
        <v>772</v>
      </c>
      <c r="I7" s="127"/>
      <c r="J7" s="45"/>
      <c r="K7" s="45"/>
      <c r="L7" s="45"/>
      <c r="M7" s="45"/>
      <c r="N7" s="45"/>
      <c r="O7" s="45"/>
    </row>
    <row r="8" spans="1:15" s="13" customFormat="1" ht="28.5" customHeight="1">
      <c r="A8" s="129" t="s">
        <v>383</v>
      </c>
      <c r="B8" s="129"/>
      <c r="C8" s="45"/>
      <c r="D8" s="45"/>
      <c r="E8" s="129"/>
      <c r="F8" s="45"/>
      <c r="G8" s="130" t="s">
        <v>751</v>
      </c>
      <c r="H8" s="83">
        <f>H9+H12+H15+H17+H19+H21+H23+H25+H27+H29+H31</f>
        <v>8740500</v>
      </c>
      <c r="I8" s="130" t="s">
        <v>771</v>
      </c>
      <c r="J8" s="45"/>
      <c r="K8" s="45"/>
      <c r="L8" s="45"/>
      <c r="M8" s="45"/>
      <c r="N8" s="45"/>
      <c r="O8" s="45"/>
    </row>
    <row r="9" spans="1:15" ht="27" customHeight="1">
      <c r="A9" s="97"/>
      <c r="B9" s="131" t="s">
        <v>592</v>
      </c>
      <c r="C9" s="97"/>
      <c r="D9" s="53"/>
      <c r="E9" s="53"/>
      <c r="F9" s="53"/>
      <c r="G9" s="97" t="s">
        <v>752</v>
      </c>
      <c r="H9" s="132">
        <f>คำแถลง!D26</f>
        <v>5000</v>
      </c>
      <c r="I9" s="97" t="s">
        <v>146</v>
      </c>
      <c r="J9" s="53"/>
      <c r="K9" s="53"/>
      <c r="L9" s="53"/>
      <c r="M9" s="53"/>
      <c r="N9" s="53"/>
      <c r="O9" s="53"/>
    </row>
    <row r="10" spans="1:15" ht="23.25">
      <c r="A10" s="97"/>
      <c r="B10" s="133" t="s">
        <v>753</v>
      </c>
      <c r="C10" s="97" t="s">
        <v>327</v>
      </c>
      <c r="D10" s="97"/>
      <c r="E10" s="97"/>
      <c r="F10" s="97"/>
      <c r="G10" s="97"/>
      <c r="H10" s="53"/>
      <c r="I10" s="53"/>
      <c r="J10" s="53"/>
      <c r="K10" s="53"/>
      <c r="L10" s="53"/>
      <c r="M10" s="53"/>
      <c r="N10" s="53"/>
      <c r="O10" s="53"/>
    </row>
    <row r="11" spans="1:15" ht="23.25">
      <c r="A11" s="97"/>
      <c r="B11" s="133"/>
      <c r="C11" s="97" t="s">
        <v>15</v>
      </c>
      <c r="D11" s="97"/>
      <c r="E11" s="97"/>
      <c r="F11" s="97"/>
      <c r="G11" s="97"/>
      <c r="H11" s="53"/>
      <c r="I11" s="53"/>
      <c r="J11" s="53"/>
      <c r="K11" s="53"/>
      <c r="L11" s="53"/>
      <c r="M11" s="53"/>
      <c r="N11" s="53"/>
      <c r="O11" s="53"/>
    </row>
    <row r="12" spans="1:15" ht="23.25">
      <c r="A12" s="97"/>
      <c r="B12" s="131" t="s">
        <v>593</v>
      </c>
      <c r="C12" s="97"/>
      <c r="D12" s="53"/>
      <c r="E12" s="53"/>
      <c r="F12" s="53"/>
      <c r="G12" s="97" t="s">
        <v>752</v>
      </c>
      <c r="H12" s="132">
        <f>คำแถลง!D27</f>
        <v>20000</v>
      </c>
      <c r="I12" s="97" t="s">
        <v>146</v>
      </c>
      <c r="J12" s="53"/>
      <c r="K12" s="53"/>
      <c r="L12" s="53"/>
      <c r="M12" s="53"/>
      <c r="N12" s="53"/>
      <c r="O12" s="53"/>
    </row>
    <row r="13" spans="1:15" ht="23.25">
      <c r="A13" s="97"/>
      <c r="B13" s="133" t="s">
        <v>753</v>
      </c>
      <c r="C13" s="97" t="s">
        <v>328</v>
      </c>
      <c r="D13" s="97"/>
      <c r="E13" s="97"/>
      <c r="F13" s="97"/>
      <c r="G13" s="97"/>
      <c r="H13" s="53"/>
      <c r="I13" s="53"/>
      <c r="J13" s="53"/>
      <c r="K13" s="53"/>
      <c r="L13" s="53"/>
      <c r="M13" s="53"/>
      <c r="N13" s="53"/>
      <c r="O13" s="53"/>
    </row>
    <row r="14" spans="1:15" ht="23.25">
      <c r="A14" s="97"/>
      <c r="B14" s="133"/>
      <c r="C14" s="97" t="s">
        <v>15</v>
      </c>
      <c r="D14" s="97"/>
      <c r="E14" s="97"/>
      <c r="F14" s="97"/>
      <c r="G14" s="97"/>
      <c r="H14" s="53"/>
      <c r="I14" s="53"/>
      <c r="J14" s="53"/>
      <c r="K14" s="53"/>
      <c r="L14" s="53"/>
      <c r="M14" s="53"/>
      <c r="N14" s="53"/>
      <c r="O14" s="53"/>
    </row>
    <row r="15" spans="1:15" ht="23.25">
      <c r="A15" s="97"/>
      <c r="B15" s="131" t="s">
        <v>594</v>
      </c>
      <c r="C15" s="97"/>
      <c r="D15" s="53"/>
      <c r="E15" s="53"/>
      <c r="F15" s="53"/>
      <c r="G15" s="97" t="s">
        <v>752</v>
      </c>
      <c r="H15" s="132">
        <f>คำแถลง!D28</f>
        <v>3000</v>
      </c>
      <c r="I15" s="97" t="s">
        <v>146</v>
      </c>
      <c r="J15" s="53"/>
      <c r="K15" s="53"/>
      <c r="L15" s="53"/>
      <c r="M15" s="53"/>
      <c r="N15" s="53"/>
      <c r="O15" s="53"/>
    </row>
    <row r="16" spans="1:15" ht="23.25">
      <c r="A16" s="97"/>
      <c r="B16" s="133" t="s">
        <v>753</v>
      </c>
      <c r="C16" s="97" t="s">
        <v>251</v>
      </c>
      <c r="D16" s="97"/>
      <c r="E16" s="97"/>
      <c r="F16" s="97"/>
      <c r="G16" s="97"/>
      <c r="H16" s="53"/>
      <c r="I16" s="53"/>
      <c r="J16" s="53"/>
      <c r="K16" s="53"/>
      <c r="L16" s="53"/>
      <c r="M16" s="53"/>
      <c r="N16" s="53"/>
      <c r="O16" s="53"/>
    </row>
    <row r="17" spans="1:15" ht="23.25">
      <c r="A17" s="97"/>
      <c r="B17" s="131" t="s">
        <v>385</v>
      </c>
      <c r="C17" s="97"/>
      <c r="D17" s="53"/>
      <c r="E17" s="53"/>
      <c r="F17" s="53"/>
      <c r="G17" s="97" t="s">
        <v>752</v>
      </c>
      <c r="H17" s="132">
        <f>คำแถลง!D39</f>
        <v>5000000</v>
      </c>
      <c r="I17" s="97" t="s">
        <v>146</v>
      </c>
      <c r="J17" s="53"/>
      <c r="K17" s="53"/>
      <c r="L17" s="53"/>
      <c r="M17" s="53"/>
      <c r="N17" s="53"/>
      <c r="O17" s="53"/>
    </row>
    <row r="18" spans="1:15" ht="23.25">
      <c r="A18" s="97"/>
      <c r="B18" s="133" t="s">
        <v>753</v>
      </c>
      <c r="C18" s="97" t="s">
        <v>329</v>
      </c>
      <c r="D18" s="97"/>
      <c r="E18" s="97"/>
      <c r="F18" s="97"/>
      <c r="G18" s="97"/>
      <c r="H18" s="53"/>
      <c r="I18" s="53"/>
      <c r="J18" s="53"/>
      <c r="K18" s="53"/>
      <c r="L18" s="53"/>
      <c r="M18" s="53"/>
      <c r="N18" s="53"/>
      <c r="O18" s="53"/>
    </row>
    <row r="19" spans="1:15" ht="23.25">
      <c r="A19" s="97"/>
      <c r="B19" s="131" t="s">
        <v>386</v>
      </c>
      <c r="C19" s="97"/>
      <c r="D19" s="53"/>
      <c r="E19" s="53"/>
      <c r="F19" s="53"/>
      <c r="G19" s="97" t="s">
        <v>752</v>
      </c>
      <c r="H19" s="132">
        <f>คำแถลง!D40</f>
        <v>1300000</v>
      </c>
      <c r="I19" s="97" t="s">
        <v>146</v>
      </c>
      <c r="J19" s="53"/>
      <c r="K19" s="53"/>
      <c r="L19" s="53"/>
      <c r="M19" s="53"/>
      <c r="N19" s="53"/>
      <c r="O19" s="53"/>
    </row>
    <row r="20" spans="1:15" ht="23.25">
      <c r="A20" s="97"/>
      <c r="B20" s="133" t="s">
        <v>753</v>
      </c>
      <c r="C20" s="97" t="s">
        <v>754</v>
      </c>
      <c r="D20" s="97"/>
      <c r="E20" s="97"/>
      <c r="F20" s="97"/>
      <c r="G20" s="97"/>
      <c r="H20" s="53"/>
      <c r="I20" s="53"/>
      <c r="J20" s="53"/>
      <c r="K20" s="53"/>
      <c r="L20" s="53"/>
      <c r="M20" s="53"/>
      <c r="N20" s="53"/>
      <c r="O20" s="53"/>
    </row>
    <row r="21" spans="1:15" ht="23.25">
      <c r="A21" s="97"/>
      <c r="B21" s="131" t="s">
        <v>387</v>
      </c>
      <c r="C21" s="97"/>
      <c r="D21" s="53"/>
      <c r="E21" s="53"/>
      <c r="F21" s="53"/>
      <c r="G21" s="97" t="s">
        <v>752</v>
      </c>
      <c r="H21" s="132">
        <f>คำแถลง!D41</f>
        <v>0</v>
      </c>
      <c r="I21" s="97" t="s">
        <v>146</v>
      </c>
      <c r="J21" s="53"/>
      <c r="K21" s="53"/>
      <c r="L21" s="53"/>
      <c r="M21" s="53"/>
      <c r="N21" s="53"/>
      <c r="O21" s="53"/>
    </row>
    <row r="22" spans="1:15" ht="23.25">
      <c r="A22" s="97"/>
      <c r="B22" s="133" t="s">
        <v>753</v>
      </c>
      <c r="C22" s="97"/>
      <c r="D22" s="97"/>
      <c r="E22" s="97"/>
      <c r="F22" s="97"/>
      <c r="G22" s="97"/>
      <c r="H22" s="53"/>
      <c r="I22" s="53"/>
      <c r="J22" s="53"/>
      <c r="K22" s="53"/>
      <c r="L22" s="53"/>
      <c r="M22" s="53"/>
      <c r="N22" s="53"/>
      <c r="O22" s="53"/>
    </row>
    <row r="23" spans="1:15" ht="23.25">
      <c r="A23" s="97"/>
      <c r="B23" s="131" t="s">
        <v>388</v>
      </c>
      <c r="C23" s="97"/>
      <c r="D23" s="53"/>
      <c r="E23" s="53"/>
      <c r="F23" s="53"/>
      <c r="G23" s="97" t="s">
        <v>752</v>
      </c>
      <c r="H23" s="132">
        <f>คำแถลง!D42</f>
        <v>600000</v>
      </c>
      <c r="I23" s="97" t="s">
        <v>146</v>
      </c>
      <c r="J23" s="53"/>
      <c r="K23" s="53"/>
      <c r="L23" s="53"/>
      <c r="M23" s="53"/>
      <c r="N23" s="53"/>
      <c r="O23" s="53"/>
    </row>
    <row r="24" spans="1:15" ht="23.25">
      <c r="A24" s="97"/>
      <c r="B24" s="133" t="s">
        <v>753</v>
      </c>
      <c r="C24" s="97" t="s">
        <v>329</v>
      </c>
      <c r="D24" s="97"/>
      <c r="E24" s="97"/>
      <c r="F24" s="97"/>
      <c r="G24" s="97"/>
      <c r="H24" s="53"/>
      <c r="I24" s="53"/>
      <c r="J24" s="53"/>
      <c r="K24" s="53"/>
      <c r="L24" s="53"/>
      <c r="M24" s="53"/>
      <c r="N24" s="53"/>
      <c r="O24" s="53"/>
    </row>
    <row r="25" spans="1:15" ht="23.25">
      <c r="A25" s="97"/>
      <c r="B25" s="131" t="s">
        <v>389</v>
      </c>
      <c r="C25" s="97"/>
      <c r="D25" s="53"/>
      <c r="E25" s="53"/>
      <c r="F25" s="53"/>
      <c r="G25" s="97" t="s">
        <v>752</v>
      </c>
      <c r="H25" s="132">
        <f>คำแถลง!D43</f>
        <v>1760000</v>
      </c>
      <c r="I25" s="97" t="s">
        <v>146</v>
      </c>
      <c r="J25" s="53"/>
      <c r="K25" s="53"/>
      <c r="L25" s="53"/>
      <c r="M25" s="53"/>
      <c r="N25" s="53"/>
      <c r="O25" s="53"/>
    </row>
    <row r="26" spans="1:15" ht="23.25">
      <c r="A26" s="97"/>
      <c r="B26" s="133" t="s">
        <v>753</v>
      </c>
      <c r="C26" s="97" t="s">
        <v>329</v>
      </c>
      <c r="D26" s="97"/>
      <c r="E26" s="97"/>
      <c r="F26" s="97"/>
      <c r="G26" s="97"/>
      <c r="H26" s="53"/>
      <c r="I26" s="53"/>
      <c r="J26" s="53"/>
      <c r="K26" s="53"/>
      <c r="L26" s="53"/>
      <c r="M26" s="53"/>
      <c r="N26" s="53"/>
      <c r="O26" s="53"/>
    </row>
    <row r="27" spans="1:15" ht="23.25">
      <c r="A27" s="97"/>
      <c r="B27" s="131" t="s">
        <v>390</v>
      </c>
      <c r="C27" s="97"/>
      <c r="D27" s="53"/>
      <c r="E27" s="53"/>
      <c r="F27" s="53"/>
      <c r="G27" s="97" t="s">
        <v>752</v>
      </c>
      <c r="H27" s="132">
        <f>คำแถลง!D44</f>
        <v>12000</v>
      </c>
      <c r="I27" s="97" t="s">
        <v>146</v>
      </c>
      <c r="J27" s="53"/>
      <c r="K27" s="53"/>
      <c r="L27" s="53"/>
      <c r="M27" s="53"/>
      <c r="N27" s="53"/>
      <c r="O27" s="53"/>
    </row>
    <row r="28" spans="1:15" ht="23.25">
      <c r="A28" s="97"/>
      <c r="B28" s="133" t="s">
        <v>753</v>
      </c>
      <c r="C28" s="97" t="s">
        <v>329</v>
      </c>
      <c r="D28" s="97"/>
      <c r="E28" s="97"/>
      <c r="F28" s="97"/>
      <c r="G28" s="97"/>
      <c r="H28" s="53"/>
      <c r="I28" s="53"/>
      <c r="J28" s="53"/>
      <c r="K28" s="53"/>
      <c r="L28" s="53"/>
      <c r="M28" s="53"/>
      <c r="N28" s="53"/>
      <c r="O28" s="53"/>
    </row>
    <row r="29" spans="1:15" ht="23.25">
      <c r="A29" s="97"/>
      <c r="B29" s="131" t="s">
        <v>391</v>
      </c>
      <c r="C29" s="97"/>
      <c r="D29" s="53"/>
      <c r="E29" s="53"/>
      <c r="F29" s="53"/>
      <c r="G29" s="97" t="s">
        <v>752</v>
      </c>
      <c r="H29" s="132">
        <f>คำแถลง!D45</f>
        <v>40000</v>
      </c>
      <c r="I29" s="97" t="s">
        <v>146</v>
      </c>
      <c r="J29" s="53"/>
      <c r="K29" s="53"/>
      <c r="L29" s="53"/>
      <c r="M29" s="53"/>
      <c r="N29" s="53"/>
      <c r="O29" s="53"/>
    </row>
    <row r="30" spans="1:15" ht="23.25">
      <c r="A30" s="97"/>
      <c r="B30" s="133" t="s">
        <v>753</v>
      </c>
      <c r="C30" s="97" t="s">
        <v>329</v>
      </c>
      <c r="D30" s="97"/>
      <c r="E30" s="97"/>
      <c r="F30" s="97"/>
      <c r="G30" s="97"/>
      <c r="H30" s="53"/>
      <c r="I30" s="53"/>
      <c r="J30" s="53"/>
      <c r="K30" s="53"/>
      <c r="L30" s="53"/>
      <c r="M30" s="53"/>
      <c r="N30" s="53"/>
      <c r="O30" s="53"/>
    </row>
    <row r="31" spans="1:15" ht="23.25">
      <c r="A31" s="97"/>
      <c r="B31" s="131" t="s">
        <v>392</v>
      </c>
      <c r="C31" s="97"/>
      <c r="D31" s="53"/>
      <c r="E31" s="53"/>
      <c r="F31" s="53"/>
      <c r="G31" s="97" t="s">
        <v>752</v>
      </c>
      <c r="H31" s="132">
        <f>คำแถลง!D46</f>
        <v>500</v>
      </c>
      <c r="I31" s="97" t="s">
        <v>146</v>
      </c>
      <c r="J31" s="53"/>
      <c r="K31" s="53"/>
      <c r="L31" s="53"/>
      <c r="M31" s="53"/>
      <c r="N31" s="53"/>
      <c r="O31" s="53"/>
    </row>
    <row r="32" spans="1:15" ht="23.25">
      <c r="A32" s="97"/>
      <c r="B32" s="133" t="s">
        <v>753</v>
      </c>
      <c r="C32" s="97" t="s">
        <v>329</v>
      </c>
      <c r="D32" s="97"/>
      <c r="E32" s="97"/>
      <c r="F32" s="97"/>
      <c r="G32" s="97"/>
      <c r="H32" s="53"/>
      <c r="I32" s="53"/>
      <c r="J32" s="53"/>
      <c r="K32" s="53"/>
      <c r="L32" s="53"/>
      <c r="M32" s="53"/>
      <c r="N32" s="53"/>
      <c r="O32" s="53"/>
    </row>
    <row r="33" spans="1:15" ht="23.25">
      <c r="A33" s="97"/>
      <c r="B33" s="133"/>
      <c r="C33" s="97"/>
      <c r="D33" s="97"/>
      <c r="E33" s="97"/>
      <c r="F33" s="97"/>
      <c r="G33" s="97"/>
      <c r="H33" s="53"/>
      <c r="I33" s="53"/>
      <c r="J33" s="53"/>
      <c r="K33" s="53"/>
      <c r="L33" s="53"/>
      <c r="M33" s="53"/>
      <c r="N33" s="53"/>
      <c r="O33" s="53"/>
    </row>
    <row r="34" spans="1:15" s="37" customFormat="1" ht="23.25">
      <c r="A34" s="259" t="s">
        <v>400</v>
      </c>
      <c r="B34" s="259"/>
      <c r="C34" s="259"/>
      <c r="D34" s="259"/>
      <c r="E34" s="259"/>
      <c r="F34" s="259"/>
      <c r="G34" s="259"/>
      <c r="H34" s="259"/>
      <c r="I34" s="259"/>
      <c r="J34" s="134"/>
      <c r="K34" s="134"/>
      <c r="L34" s="134"/>
      <c r="M34" s="134"/>
      <c r="N34" s="134"/>
      <c r="O34" s="134"/>
    </row>
    <row r="35" spans="1:15" s="6" customFormat="1" ht="28.5" customHeight="1">
      <c r="A35" s="127" t="s">
        <v>393</v>
      </c>
      <c r="B35" s="127"/>
      <c r="C35" s="127"/>
      <c r="D35" s="127" t="s">
        <v>384</v>
      </c>
      <c r="E35" s="127"/>
      <c r="F35" s="128">
        <f>H36+H45+H48</f>
        <v>59500</v>
      </c>
      <c r="G35" s="127" t="s">
        <v>771</v>
      </c>
      <c r="H35" s="127" t="s">
        <v>772</v>
      </c>
      <c r="I35" s="127"/>
      <c r="J35" s="45"/>
      <c r="K35" s="45"/>
      <c r="L35" s="45"/>
      <c r="M35" s="45"/>
      <c r="N35" s="45"/>
      <c r="O35" s="45"/>
    </row>
    <row r="36" spans="1:15" s="13" customFormat="1" ht="23.25">
      <c r="A36" s="129" t="s">
        <v>394</v>
      </c>
      <c r="B36" s="129"/>
      <c r="C36" s="130"/>
      <c r="D36" s="45"/>
      <c r="E36" s="45"/>
      <c r="F36" s="45"/>
      <c r="G36" s="129" t="s">
        <v>465</v>
      </c>
      <c r="H36" s="135">
        <f>H37+H39+H41+H43</f>
        <v>3000</v>
      </c>
      <c r="I36" s="130" t="s">
        <v>608</v>
      </c>
      <c r="J36" s="45"/>
      <c r="K36" s="45"/>
      <c r="L36" s="45"/>
      <c r="M36" s="45"/>
      <c r="N36" s="45"/>
      <c r="O36" s="45"/>
    </row>
    <row r="37" spans="1:15" ht="29.25" customHeight="1">
      <c r="A37" s="97"/>
      <c r="B37" s="131" t="s">
        <v>395</v>
      </c>
      <c r="C37" s="97"/>
      <c r="D37" s="53"/>
      <c r="E37" s="53"/>
      <c r="F37" s="53"/>
      <c r="G37" s="97" t="s">
        <v>752</v>
      </c>
      <c r="H37" s="132">
        <f>คำแถลง!D54</f>
        <v>500</v>
      </c>
      <c r="I37" s="97" t="s">
        <v>146</v>
      </c>
      <c r="J37" s="53"/>
      <c r="K37" s="53"/>
      <c r="L37" s="53"/>
      <c r="M37" s="53"/>
      <c r="N37" s="53"/>
      <c r="O37" s="53"/>
    </row>
    <row r="38" spans="1:15" ht="23.25">
      <c r="A38" s="97"/>
      <c r="B38" s="133" t="s">
        <v>753</v>
      </c>
      <c r="C38" s="97" t="s">
        <v>754</v>
      </c>
      <c r="D38" s="97"/>
      <c r="E38" s="97"/>
      <c r="F38" s="97"/>
      <c r="G38" s="97"/>
      <c r="H38" s="53"/>
      <c r="I38" s="53"/>
      <c r="J38" s="53"/>
      <c r="K38" s="53"/>
      <c r="L38" s="53"/>
      <c r="M38" s="53"/>
      <c r="N38" s="53"/>
      <c r="O38" s="53"/>
    </row>
    <row r="39" spans="1:15" ht="23.25">
      <c r="A39" s="97"/>
      <c r="B39" s="131" t="s">
        <v>755</v>
      </c>
      <c r="C39" s="97"/>
      <c r="D39" s="53"/>
      <c r="E39" s="53"/>
      <c r="F39" s="53"/>
      <c r="G39" s="97" t="s">
        <v>752</v>
      </c>
      <c r="H39" s="132">
        <f>คำแถลง!D56</f>
        <v>500</v>
      </c>
      <c r="I39" s="97" t="s">
        <v>146</v>
      </c>
      <c r="J39" s="53"/>
      <c r="K39" s="53"/>
      <c r="L39" s="53"/>
      <c r="M39" s="53"/>
      <c r="N39" s="53"/>
      <c r="O39" s="53"/>
    </row>
    <row r="40" spans="1:15" ht="23.25">
      <c r="A40" s="97"/>
      <c r="B40" s="133" t="s">
        <v>753</v>
      </c>
      <c r="C40" s="97" t="s">
        <v>754</v>
      </c>
      <c r="D40" s="97"/>
      <c r="E40" s="97"/>
      <c r="F40" s="97"/>
      <c r="G40" s="97"/>
      <c r="H40" s="53"/>
      <c r="I40" s="53"/>
      <c r="J40" s="53"/>
      <c r="K40" s="53"/>
      <c r="L40" s="53"/>
      <c r="M40" s="53"/>
      <c r="N40" s="53"/>
      <c r="O40" s="53"/>
    </row>
    <row r="41" spans="1:15" ht="23.25">
      <c r="A41" s="97"/>
      <c r="B41" s="131" t="s">
        <v>759</v>
      </c>
      <c r="C41" s="97"/>
      <c r="D41" s="53"/>
      <c r="E41" s="53"/>
      <c r="F41" s="53"/>
      <c r="G41" s="97" t="s">
        <v>752</v>
      </c>
      <c r="H41" s="132">
        <f>คำแถลง!D57</f>
        <v>1500</v>
      </c>
      <c r="I41" s="97" t="s">
        <v>146</v>
      </c>
      <c r="J41" s="53"/>
      <c r="K41" s="53"/>
      <c r="L41" s="53"/>
      <c r="M41" s="53"/>
      <c r="N41" s="53"/>
      <c r="O41" s="53"/>
    </row>
    <row r="42" spans="1:15" ht="23.25">
      <c r="A42" s="97"/>
      <c r="B42" s="133" t="s">
        <v>753</v>
      </c>
      <c r="C42" s="97" t="s">
        <v>329</v>
      </c>
      <c r="D42" s="97"/>
      <c r="E42" s="97"/>
      <c r="F42" s="97"/>
      <c r="G42" s="97"/>
      <c r="H42" s="53"/>
      <c r="I42" s="53"/>
      <c r="J42" s="53"/>
      <c r="K42" s="53"/>
      <c r="L42" s="53"/>
      <c r="M42" s="53"/>
      <c r="N42" s="53"/>
      <c r="O42" s="53"/>
    </row>
    <row r="43" spans="1:15" ht="23.25">
      <c r="A43" s="97"/>
      <c r="B43" s="129" t="s">
        <v>760</v>
      </c>
      <c r="C43" s="97"/>
      <c r="D43" s="53"/>
      <c r="E43" s="53"/>
      <c r="F43" s="132"/>
      <c r="G43" s="97" t="s">
        <v>752</v>
      </c>
      <c r="H43" s="81">
        <f>คำแถลง!D58</f>
        <v>500</v>
      </c>
      <c r="I43" s="97" t="s">
        <v>146</v>
      </c>
      <c r="J43" s="53"/>
      <c r="K43" s="53"/>
      <c r="L43" s="53"/>
      <c r="M43" s="53"/>
      <c r="N43" s="53"/>
      <c r="O43" s="53"/>
    </row>
    <row r="44" spans="1:15" ht="23.25">
      <c r="A44" s="97"/>
      <c r="B44" s="133" t="s">
        <v>753</v>
      </c>
      <c r="C44" s="97" t="s">
        <v>754</v>
      </c>
      <c r="D44" s="97"/>
      <c r="E44" s="97"/>
      <c r="F44" s="97"/>
      <c r="G44" s="97"/>
      <c r="H44" s="53"/>
      <c r="I44" s="53"/>
      <c r="J44" s="53"/>
      <c r="K44" s="53"/>
      <c r="L44" s="53"/>
      <c r="M44" s="53"/>
      <c r="N44" s="53"/>
      <c r="O44" s="53"/>
    </row>
    <row r="45" spans="1:15" s="13" customFormat="1" ht="23.25">
      <c r="A45" s="129" t="s">
        <v>396</v>
      </c>
      <c r="B45" s="129"/>
      <c r="C45" s="129"/>
      <c r="D45" s="129"/>
      <c r="E45" s="45"/>
      <c r="F45" s="45"/>
      <c r="G45" s="129" t="s">
        <v>465</v>
      </c>
      <c r="H45" s="135">
        <f>H46</f>
        <v>50000</v>
      </c>
      <c r="I45" s="130" t="s">
        <v>364</v>
      </c>
      <c r="J45" s="45"/>
      <c r="K45" s="45"/>
      <c r="L45" s="45"/>
      <c r="M45" s="45"/>
      <c r="N45" s="45"/>
      <c r="O45" s="45"/>
    </row>
    <row r="46" spans="1:15" ht="23.25">
      <c r="A46" s="97"/>
      <c r="B46" s="131" t="s">
        <v>761</v>
      </c>
      <c r="C46" s="97"/>
      <c r="D46" s="53"/>
      <c r="E46" s="53"/>
      <c r="F46" s="53"/>
      <c r="G46" s="97" t="s">
        <v>752</v>
      </c>
      <c r="H46" s="132">
        <f>คำแถลง!D61</f>
        <v>50000</v>
      </c>
      <c r="I46" s="97" t="s">
        <v>146</v>
      </c>
      <c r="J46" s="53"/>
      <c r="K46" s="53"/>
      <c r="L46" s="53"/>
      <c r="M46" s="53"/>
      <c r="N46" s="53"/>
      <c r="O46" s="53"/>
    </row>
    <row r="47" spans="1:15" ht="23.25">
      <c r="A47" s="97"/>
      <c r="B47" s="133" t="s">
        <v>753</v>
      </c>
      <c r="C47" s="97" t="s">
        <v>251</v>
      </c>
      <c r="D47" s="97"/>
      <c r="E47" s="97"/>
      <c r="F47" s="97"/>
      <c r="G47" s="97"/>
      <c r="H47" s="53"/>
      <c r="I47" s="53"/>
      <c r="J47" s="53"/>
      <c r="K47" s="53"/>
      <c r="L47" s="53"/>
      <c r="M47" s="53"/>
      <c r="N47" s="53"/>
      <c r="O47" s="53"/>
    </row>
    <row r="48" spans="1:15" s="13" customFormat="1" ht="23.25">
      <c r="A48" s="129" t="s">
        <v>397</v>
      </c>
      <c r="B48" s="129"/>
      <c r="C48" s="129"/>
      <c r="D48" s="129"/>
      <c r="E48" s="45"/>
      <c r="F48" s="45"/>
      <c r="G48" s="129" t="s">
        <v>465</v>
      </c>
      <c r="H48" s="135">
        <f>H49+H51</f>
        <v>6500</v>
      </c>
      <c r="I48" s="130" t="s">
        <v>608</v>
      </c>
      <c r="J48" s="45"/>
      <c r="K48" s="45"/>
      <c r="L48" s="45"/>
      <c r="M48" s="45"/>
      <c r="N48" s="45"/>
      <c r="O48" s="45"/>
    </row>
    <row r="49" spans="1:15" ht="23.25">
      <c r="A49" s="97"/>
      <c r="B49" s="131" t="s">
        <v>757</v>
      </c>
      <c r="C49" s="97"/>
      <c r="D49" s="53"/>
      <c r="E49" s="53"/>
      <c r="F49" s="53"/>
      <c r="G49" s="97" t="s">
        <v>752</v>
      </c>
      <c r="H49" s="132">
        <f>คำแถลง!D63</f>
        <v>6000</v>
      </c>
      <c r="I49" s="97" t="s">
        <v>146</v>
      </c>
      <c r="J49" s="53"/>
      <c r="K49" s="53"/>
      <c r="L49" s="53"/>
      <c r="M49" s="53"/>
      <c r="N49" s="53"/>
      <c r="O49" s="53"/>
    </row>
    <row r="50" spans="1:15" ht="23.25">
      <c r="A50" s="97"/>
      <c r="B50" s="136" t="s">
        <v>753</v>
      </c>
      <c r="C50" s="97" t="s">
        <v>754</v>
      </c>
      <c r="D50" s="97"/>
      <c r="E50" s="97"/>
      <c r="F50" s="97"/>
      <c r="G50" s="97"/>
      <c r="H50" s="53"/>
      <c r="I50" s="53"/>
      <c r="J50" s="53"/>
      <c r="K50" s="53"/>
      <c r="L50" s="53"/>
      <c r="M50" s="53"/>
      <c r="N50" s="53"/>
      <c r="O50" s="53"/>
    </row>
    <row r="51" spans="1:15" ht="23.25">
      <c r="A51" s="97"/>
      <c r="B51" s="131" t="s">
        <v>758</v>
      </c>
      <c r="C51" s="97"/>
      <c r="D51" s="53"/>
      <c r="E51" s="53"/>
      <c r="F51" s="53"/>
      <c r="G51" s="97" t="s">
        <v>752</v>
      </c>
      <c r="H51" s="132">
        <f>คำแถลง!D64</f>
        <v>500</v>
      </c>
      <c r="I51" s="97" t="s">
        <v>146</v>
      </c>
      <c r="J51" s="53"/>
      <c r="K51" s="53"/>
      <c r="L51" s="53"/>
      <c r="M51" s="53"/>
      <c r="N51" s="53"/>
      <c r="O51" s="53"/>
    </row>
    <row r="52" spans="1:15" ht="23.25">
      <c r="A52" s="97"/>
      <c r="B52" s="136" t="s">
        <v>753</v>
      </c>
      <c r="C52" s="97" t="s">
        <v>251</v>
      </c>
      <c r="D52" s="97"/>
      <c r="E52" s="97"/>
      <c r="F52" s="97"/>
      <c r="G52" s="97"/>
      <c r="H52" s="53"/>
      <c r="I52" s="53"/>
      <c r="J52" s="53"/>
      <c r="K52" s="53"/>
      <c r="L52" s="53"/>
      <c r="M52" s="53"/>
      <c r="N52" s="53"/>
      <c r="O52" s="53"/>
    </row>
    <row r="53" spans="1:15" ht="29.25" customHeight="1">
      <c r="A53" s="129" t="s">
        <v>398</v>
      </c>
      <c r="B53" s="97"/>
      <c r="C53" s="97"/>
      <c r="D53" s="97"/>
      <c r="E53" s="97"/>
      <c r="F53" s="127" t="s">
        <v>384</v>
      </c>
      <c r="G53" s="53"/>
      <c r="H53" s="135">
        <f>H54</f>
        <v>11000000</v>
      </c>
      <c r="I53" s="130" t="s">
        <v>771</v>
      </c>
      <c r="J53" s="53"/>
      <c r="K53" s="53"/>
      <c r="L53" s="53"/>
      <c r="M53" s="53"/>
      <c r="N53" s="53"/>
      <c r="O53" s="53"/>
    </row>
    <row r="54" spans="1:15" s="13" customFormat="1" ht="28.5" customHeight="1">
      <c r="A54" s="129" t="s">
        <v>399</v>
      </c>
      <c r="B54" s="129"/>
      <c r="C54" s="130"/>
      <c r="D54" s="45"/>
      <c r="E54" s="45"/>
      <c r="F54" s="45"/>
      <c r="G54" s="129" t="s">
        <v>465</v>
      </c>
      <c r="H54" s="135">
        <f>H55</f>
        <v>11000000</v>
      </c>
      <c r="I54" s="130" t="s">
        <v>771</v>
      </c>
      <c r="J54" s="45"/>
      <c r="K54" s="45"/>
      <c r="L54" s="45"/>
      <c r="M54" s="45"/>
      <c r="N54" s="45"/>
      <c r="O54" s="45"/>
    </row>
    <row r="55" spans="1:15" ht="30" customHeight="1">
      <c r="A55" s="97"/>
      <c r="B55" s="131" t="s">
        <v>773</v>
      </c>
      <c r="C55" s="97"/>
      <c r="D55" s="53"/>
      <c r="E55" s="53"/>
      <c r="F55" s="53"/>
      <c r="G55" s="97" t="s">
        <v>752</v>
      </c>
      <c r="H55" s="132">
        <f>คำแถลง!D66</f>
        <v>11000000</v>
      </c>
      <c r="I55" s="97" t="s">
        <v>146</v>
      </c>
      <c r="J55" s="53"/>
      <c r="K55" s="53"/>
      <c r="L55" s="53"/>
      <c r="M55" s="53"/>
      <c r="N55" s="53"/>
      <c r="O55" s="53"/>
    </row>
    <row r="56" spans="1:15" ht="23.25">
      <c r="A56" s="97"/>
      <c r="B56" s="136" t="s">
        <v>753</v>
      </c>
      <c r="C56" s="97" t="s">
        <v>754</v>
      </c>
      <c r="D56" s="97"/>
      <c r="E56" s="97"/>
      <c r="F56" s="97"/>
      <c r="G56" s="97"/>
      <c r="H56" s="53"/>
      <c r="I56" s="53"/>
      <c r="J56" s="53"/>
      <c r="K56" s="53"/>
      <c r="L56" s="53"/>
      <c r="M56" s="53"/>
      <c r="N56" s="53"/>
      <c r="O56" s="53"/>
    </row>
    <row r="57" spans="1:15" ht="23.25">
      <c r="A57" s="97"/>
      <c r="B57" s="97"/>
      <c r="C57" s="97"/>
      <c r="D57" s="97"/>
      <c r="E57" s="97"/>
      <c r="F57" s="97"/>
      <c r="G57" s="97"/>
      <c r="H57" s="53"/>
      <c r="I57" s="53"/>
      <c r="J57" s="53"/>
      <c r="K57" s="53"/>
      <c r="L57" s="53"/>
      <c r="M57" s="53"/>
      <c r="N57" s="53"/>
      <c r="O57" s="53"/>
    </row>
    <row r="58" spans="1:15" ht="23.25">
      <c r="A58" s="97"/>
      <c r="B58" s="97"/>
      <c r="C58" s="97"/>
      <c r="D58" s="97"/>
      <c r="E58" s="97"/>
      <c r="F58" s="97"/>
      <c r="G58" s="97"/>
      <c r="H58" s="53"/>
      <c r="I58" s="53"/>
      <c r="J58" s="53"/>
      <c r="K58" s="53"/>
      <c r="L58" s="53"/>
      <c r="M58" s="53"/>
      <c r="N58" s="53"/>
      <c r="O58" s="53"/>
    </row>
    <row r="59" spans="1:15" ht="23.25">
      <c r="A59" s="97"/>
      <c r="B59" s="97"/>
      <c r="C59" s="97"/>
      <c r="D59" s="97"/>
      <c r="E59" s="97"/>
      <c r="F59" s="97"/>
      <c r="G59" s="97"/>
      <c r="H59" s="53"/>
      <c r="I59" s="53"/>
      <c r="J59" s="53"/>
      <c r="K59" s="53"/>
      <c r="L59" s="53"/>
      <c r="M59" s="53"/>
      <c r="N59" s="53"/>
      <c r="O59" s="53"/>
    </row>
    <row r="60" spans="1:15" ht="23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23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23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23.25">
      <c r="A63" s="259" t="s">
        <v>265</v>
      </c>
      <c r="B63" s="259"/>
      <c r="C63" s="259"/>
      <c r="D63" s="259"/>
      <c r="E63" s="259"/>
      <c r="F63" s="259"/>
      <c r="G63" s="259"/>
      <c r="H63" s="259"/>
      <c r="I63" s="259"/>
      <c r="J63" s="53"/>
      <c r="K63" s="53"/>
      <c r="L63" s="53"/>
      <c r="M63" s="53"/>
      <c r="N63" s="53"/>
      <c r="O63" s="53"/>
    </row>
    <row r="64" spans="1:15" ht="23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23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23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23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ht="23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ht="23.25">
      <c r="A69" s="53"/>
      <c r="B69" s="53"/>
      <c r="C69" s="53"/>
      <c r="D69" s="53"/>
      <c r="E69" s="53"/>
      <c r="F69" s="53"/>
      <c r="G69" s="53"/>
      <c r="H69" s="137"/>
      <c r="I69" s="53"/>
      <c r="J69" s="53"/>
      <c r="K69" s="53"/>
      <c r="L69" s="53"/>
      <c r="M69" s="53"/>
      <c r="N69" s="53"/>
      <c r="O69" s="53"/>
    </row>
  </sheetData>
  <sheetProtection/>
  <mergeCells count="8">
    <mergeCell ref="A63:I63"/>
    <mergeCell ref="A6:I6"/>
    <mergeCell ref="A34:I34"/>
    <mergeCell ref="A1:I1"/>
    <mergeCell ref="A4:I4"/>
    <mergeCell ref="A5:I5"/>
    <mergeCell ref="A2:I2"/>
    <mergeCell ref="A3:I3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2"/>
  <sheetViews>
    <sheetView view="pageBreakPreview" zoomScaleSheetLayoutView="100" zoomScalePageLayoutView="0" workbookViewId="0" topLeftCell="A1">
      <selection activeCell="H342" sqref="H342"/>
    </sheetView>
  </sheetViews>
  <sheetFormatPr defaultColWidth="9.140625" defaultRowHeight="21.75"/>
  <cols>
    <col min="1" max="7" width="9.140625" style="16" customWidth="1"/>
    <col min="8" max="8" width="11.7109375" style="27" customWidth="1"/>
    <col min="9" max="9" width="11.28125" style="16" customWidth="1"/>
    <col min="10" max="10" width="5.421875" style="16" customWidth="1"/>
    <col min="11" max="11" width="0.13671875" style="16" hidden="1" customWidth="1"/>
    <col min="12" max="16384" width="9.140625" style="16" customWidth="1"/>
  </cols>
  <sheetData>
    <row r="1" spans="1:15" ht="23.25">
      <c r="A1" s="259" t="s">
        <v>784</v>
      </c>
      <c r="B1" s="259"/>
      <c r="C1" s="259"/>
      <c r="D1" s="259"/>
      <c r="E1" s="259"/>
      <c r="F1" s="259"/>
      <c r="G1" s="259"/>
      <c r="H1" s="259"/>
      <c r="I1" s="259"/>
      <c r="J1" s="259"/>
      <c r="K1" s="43"/>
      <c r="L1" s="43"/>
      <c r="M1" s="43"/>
      <c r="N1" s="43"/>
      <c r="O1" s="43"/>
    </row>
    <row r="2" spans="1:15" ht="23.25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43"/>
      <c r="M2" s="43"/>
      <c r="N2" s="43"/>
      <c r="O2" s="43"/>
    </row>
    <row r="3" spans="1:15" ht="23.25">
      <c r="A3" s="258" t="s">
        <v>987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43"/>
      <c r="M3" s="43"/>
      <c r="N3" s="43"/>
      <c r="O3" s="43"/>
    </row>
    <row r="4" spans="1:15" ht="23.25">
      <c r="A4" s="258" t="s">
        <v>131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43"/>
      <c r="M4" s="43"/>
      <c r="N4" s="43"/>
      <c r="O4" s="43"/>
    </row>
    <row r="5" spans="1:15" ht="18.75" customHeight="1">
      <c r="A5" s="77"/>
      <c r="B5" s="77"/>
      <c r="C5" s="77"/>
      <c r="D5" s="77"/>
      <c r="E5" s="77"/>
      <c r="F5" s="77"/>
      <c r="G5" s="77"/>
      <c r="H5" s="44"/>
      <c r="I5" s="77"/>
      <c r="J5" s="77"/>
      <c r="K5" s="77"/>
      <c r="L5" s="43"/>
      <c r="M5" s="43"/>
      <c r="N5" s="43"/>
      <c r="O5" s="43"/>
    </row>
    <row r="6" spans="1:15" ht="23.25">
      <c r="A6" s="258" t="s">
        <v>435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43"/>
      <c r="M6" s="43"/>
      <c r="N6" s="43"/>
      <c r="O6" s="43"/>
    </row>
    <row r="7" spans="1:15" ht="23.25">
      <c r="A7" s="258" t="s">
        <v>436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43"/>
      <c r="M7" s="43"/>
      <c r="N7" s="43"/>
      <c r="O7" s="43"/>
    </row>
    <row r="8" spans="1:15" ht="23.25">
      <c r="A8" s="258" t="s">
        <v>437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43"/>
      <c r="M8" s="43"/>
      <c r="N8" s="43"/>
      <c r="O8" s="43"/>
    </row>
    <row r="9" spans="1:15" ht="23.25">
      <c r="A9" s="53"/>
      <c r="B9" s="53"/>
      <c r="C9" s="53"/>
      <c r="D9" s="53"/>
      <c r="E9" s="53"/>
      <c r="F9" s="53"/>
      <c r="G9" s="53"/>
      <c r="H9" s="54"/>
      <c r="I9" s="53"/>
      <c r="J9" s="53"/>
      <c r="K9" s="53"/>
      <c r="L9" s="43"/>
      <c r="M9" s="43"/>
      <c r="N9" s="43"/>
      <c r="O9" s="43"/>
    </row>
    <row r="10" spans="1:15" ht="23.25">
      <c r="A10" s="45" t="s">
        <v>488</v>
      </c>
      <c r="B10" s="45"/>
      <c r="C10" s="53"/>
      <c r="D10" s="53"/>
      <c r="E10" s="53"/>
      <c r="F10" s="53"/>
      <c r="G10" s="53"/>
      <c r="H10" s="54"/>
      <c r="I10" s="53"/>
      <c r="J10" s="53"/>
      <c r="K10" s="53"/>
      <c r="L10" s="43"/>
      <c r="M10" s="43"/>
      <c r="N10" s="43"/>
      <c r="O10" s="43"/>
    </row>
    <row r="11" spans="1:15" ht="23.25">
      <c r="A11" s="45"/>
      <c r="B11" s="45"/>
      <c r="C11" s="53"/>
      <c r="D11" s="53"/>
      <c r="E11" s="53"/>
      <c r="F11" s="53"/>
      <c r="G11" s="53"/>
      <c r="H11" s="54"/>
      <c r="I11" s="53"/>
      <c r="J11" s="53"/>
      <c r="K11" s="53"/>
      <c r="L11" s="43"/>
      <c r="M11" s="43"/>
      <c r="N11" s="43"/>
      <c r="O11" s="43"/>
    </row>
    <row r="12" spans="1:15" ht="23.25">
      <c r="A12" s="53" t="s">
        <v>489</v>
      </c>
      <c r="B12" s="53"/>
      <c r="C12" s="53"/>
      <c r="D12" s="53"/>
      <c r="E12" s="53"/>
      <c r="F12" s="53"/>
      <c r="G12" s="53"/>
      <c r="H12" s="54"/>
      <c r="I12" s="53"/>
      <c r="J12" s="53"/>
      <c r="K12" s="53"/>
      <c r="L12" s="43"/>
      <c r="M12" s="43"/>
      <c r="N12" s="43"/>
      <c r="O12" s="43"/>
    </row>
    <row r="13" spans="1:15" ht="23.25">
      <c r="A13" s="53" t="s">
        <v>490</v>
      </c>
      <c r="B13" s="53"/>
      <c r="C13" s="53"/>
      <c r="D13" s="53"/>
      <c r="E13" s="53"/>
      <c r="F13" s="53"/>
      <c r="G13" s="53"/>
      <c r="H13" s="54"/>
      <c r="I13" s="53"/>
      <c r="J13" s="53"/>
      <c r="K13" s="53"/>
      <c r="L13" s="43"/>
      <c r="M13" s="43"/>
      <c r="N13" s="43"/>
      <c r="O13" s="43"/>
    </row>
    <row r="14" spans="1:15" ht="23.25">
      <c r="A14" s="53" t="s">
        <v>531</v>
      </c>
      <c r="B14" s="53"/>
      <c r="C14" s="53"/>
      <c r="D14" s="53"/>
      <c r="E14" s="53"/>
      <c r="F14" s="53"/>
      <c r="G14" s="53"/>
      <c r="H14" s="54"/>
      <c r="I14" s="53"/>
      <c r="J14" s="53"/>
      <c r="K14" s="53"/>
      <c r="L14" s="43"/>
      <c r="M14" s="43"/>
      <c r="N14" s="43"/>
      <c r="O14" s="43"/>
    </row>
    <row r="15" spans="1:15" ht="23.25">
      <c r="A15" s="53" t="s">
        <v>532</v>
      </c>
      <c r="B15" s="53"/>
      <c r="C15" s="53"/>
      <c r="D15" s="53"/>
      <c r="E15" s="53"/>
      <c r="F15" s="53"/>
      <c r="G15" s="53"/>
      <c r="H15" s="54"/>
      <c r="I15" s="53"/>
      <c r="J15" s="53"/>
      <c r="K15" s="53"/>
      <c r="L15" s="43"/>
      <c r="M15" s="43"/>
      <c r="N15" s="43"/>
      <c r="O15" s="43"/>
    </row>
    <row r="16" spans="1:15" ht="23.25">
      <c r="A16" s="53" t="s">
        <v>533</v>
      </c>
      <c r="B16" s="53"/>
      <c r="C16" s="53"/>
      <c r="D16" s="53"/>
      <c r="E16" s="53"/>
      <c r="F16" s="53"/>
      <c r="G16" s="53"/>
      <c r="H16" s="54"/>
      <c r="I16" s="53"/>
      <c r="J16" s="53"/>
      <c r="K16" s="53"/>
      <c r="L16" s="43"/>
      <c r="M16" s="43"/>
      <c r="N16" s="43"/>
      <c r="O16" s="43"/>
    </row>
    <row r="17" spans="1:15" ht="23.25">
      <c r="A17" s="53" t="s">
        <v>703</v>
      </c>
      <c r="B17" s="53"/>
      <c r="C17" s="53"/>
      <c r="D17" s="53"/>
      <c r="E17" s="53"/>
      <c r="F17" s="53"/>
      <c r="G17" s="53"/>
      <c r="H17" s="54"/>
      <c r="I17" s="53"/>
      <c r="J17" s="53"/>
      <c r="K17" s="53"/>
      <c r="L17" s="43"/>
      <c r="M17" s="43"/>
      <c r="N17" s="43"/>
      <c r="O17" s="43"/>
    </row>
    <row r="18" spans="1:15" ht="23.25">
      <c r="A18" s="53"/>
      <c r="B18" s="53"/>
      <c r="C18" s="53"/>
      <c r="D18" s="53"/>
      <c r="E18" s="53"/>
      <c r="F18" s="53"/>
      <c r="G18" s="53"/>
      <c r="H18" s="54"/>
      <c r="I18" s="53"/>
      <c r="J18" s="53"/>
      <c r="K18" s="53"/>
      <c r="L18" s="43"/>
      <c r="M18" s="43"/>
      <c r="N18" s="43"/>
      <c r="O18" s="43"/>
    </row>
    <row r="19" spans="1:15" ht="23.25">
      <c r="A19" s="45" t="s">
        <v>534</v>
      </c>
      <c r="B19" s="53"/>
      <c r="C19" s="53"/>
      <c r="D19" s="53"/>
      <c r="E19" s="53"/>
      <c r="F19" s="53"/>
      <c r="G19" s="53"/>
      <c r="H19" s="54"/>
      <c r="I19" s="53"/>
      <c r="J19" s="53"/>
      <c r="K19" s="53"/>
      <c r="L19" s="43"/>
      <c r="M19" s="43"/>
      <c r="N19" s="43"/>
      <c r="O19" s="43"/>
    </row>
    <row r="20" spans="1:15" ht="23.25">
      <c r="A20" s="53"/>
      <c r="B20" s="53"/>
      <c r="C20" s="53"/>
      <c r="D20" s="53"/>
      <c r="E20" s="53"/>
      <c r="F20" s="53"/>
      <c r="G20" s="53"/>
      <c r="H20" s="54"/>
      <c r="I20" s="53"/>
      <c r="J20" s="53"/>
      <c r="K20" s="53"/>
      <c r="L20" s="43"/>
      <c r="M20" s="43"/>
      <c r="N20" s="43"/>
      <c r="O20" s="43"/>
    </row>
    <row r="21" spans="1:15" ht="23.25">
      <c r="A21" s="53" t="s">
        <v>535</v>
      </c>
      <c r="B21" s="53"/>
      <c r="C21" s="53"/>
      <c r="D21" s="53"/>
      <c r="E21" s="53"/>
      <c r="F21" s="53"/>
      <c r="G21" s="53"/>
      <c r="H21" s="54"/>
      <c r="I21" s="53"/>
      <c r="J21" s="53"/>
      <c r="K21" s="53"/>
      <c r="L21" s="43"/>
      <c r="M21" s="43"/>
      <c r="N21" s="43"/>
      <c r="O21" s="43"/>
    </row>
    <row r="22" spans="1:15" ht="23.25">
      <c r="A22" s="53" t="s">
        <v>536</v>
      </c>
      <c r="B22" s="53"/>
      <c r="C22" s="53"/>
      <c r="D22" s="53"/>
      <c r="E22" s="53"/>
      <c r="F22" s="53"/>
      <c r="G22" s="53"/>
      <c r="H22" s="54"/>
      <c r="I22" s="53"/>
      <c r="J22" s="53"/>
      <c r="K22" s="53"/>
      <c r="L22" s="43"/>
      <c r="M22" s="43"/>
      <c r="N22" s="43"/>
      <c r="O22" s="43"/>
    </row>
    <row r="23" spans="1:15" ht="23.25">
      <c r="A23" s="53" t="s">
        <v>537</v>
      </c>
      <c r="B23" s="53"/>
      <c r="C23" s="53"/>
      <c r="D23" s="53"/>
      <c r="E23" s="53"/>
      <c r="F23" s="53"/>
      <c r="G23" s="53"/>
      <c r="H23" s="54"/>
      <c r="I23" s="53"/>
      <c r="J23" s="53"/>
      <c r="K23" s="53"/>
      <c r="L23" s="43"/>
      <c r="M23" s="43"/>
      <c r="N23" s="43"/>
      <c r="O23" s="43"/>
    </row>
    <row r="24" spans="1:15" ht="23.25">
      <c r="A24" s="53" t="s">
        <v>538</v>
      </c>
      <c r="B24" s="53"/>
      <c r="C24" s="53"/>
      <c r="D24" s="53"/>
      <c r="E24" s="53"/>
      <c r="F24" s="53"/>
      <c r="G24" s="53"/>
      <c r="H24" s="54"/>
      <c r="I24" s="53"/>
      <c r="J24" s="53"/>
      <c r="K24" s="53"/>
      <c r="L24" s="43"/>
      <c r="M24" s="43"/>
      <c r="N24" s="43"/>
      <c r="O24" s="43"/>
    </row>
    <row r="25" spans="1:15" ht="23.25">
      <c r="A25" s="53" t="s">
        <v>539</v>
      </c>
      <c r="B25" s="53"/>
      <c r="C25" s="53"/>
      <c r="D25" s="53"/>
      <c r="E25" s="53"/>
      <c r="F25" s="53"/>
      <c r="G25" s="53"/>
      <c r="H25" s="54"/>
      <c r="I25" s="53"/>
      <c r="J25" s="53"/>
      <c r="K25" s="53"/>
      <c r="L25" s="43"/>
      <c r="M25" s="43"/>
      <c r="N25" s="43"/>
      <c r="O25" s="43"/>
    </row>
    <row r="26" spans="1:15" ht="23.25">
      <c r="A26" s="53" t="s">
        <v>540</v>
      </c>
      <c r="B26" s="53"/>
      <c r="C26" s="53"/>
      <c r="D26" s="53"/>
      <c r="E26" s="53"/>
      <c r="F26" s="53"/>
      <c r="G26" s="53"/>
      <c r="H26" s="54"/>
      <c r="I26" s="53"/>
      <c r="J26" s="53"/>
      <c r="K26" s="53"/>
      <c r="L26" s="43"/>
      <c r="M26" s="43"/>
      <c r="N26" s="43"/>
      <c r="O26" s="43"/>
    </row>
    <row r="27" spans="1:15" ht="23.25">
      <c r="A27" s="53" t="s">
        <v>541</v>
      </c>
      <c r="B27" s="53"/>
      <c r="C27" s="53"/>
      <c r="D27" s="53"/>
      <c r="E27" s="53"/>
      <c r="F27" s="53"/>
      <c r="G27" s="53"/>
      <c r="H27" s="54"/>
      <c r="I27" s="53"/>
      <c r="J27" s="53"/>
      <c r="K27" s="53"/>
      <c r="L27" s="43"/>
      <c r="M27" s="43"/>
      <c r="N27" s="43"/>
      <c r="O27" s="43"/>
    </row>
    <row r="28" spans="1:15" ht="23.25">
      <c r="A28" s="53"/>
      <c r="B28" s="53"/>
      <c r="C28" s="53"/>
      <c r="D28" s="53"/>
      <c r="E28" s="53"/>
      <c r="F28" s="53"/>
      <c r="G28" s="53"/>
      <c r="H28" s="54"/>
      <c r="I28" s="53"/>
      <c r="J28" s="53"/>
      <c r="K28" s="53"/>
      <c r="L28" s="43"/>
      <c r="M28" s="43"/>
      <c r="N28" s="43"/>
      <c r="O28" s="43"/>
    </row>
    <row r="29" spans="1:15" ht="23.25">
      <c r="A29" s="45" t="s">
        <v>542</v>
      </c>
      <c r="B29" s="45"/>
      <c r="C29" s="53"/>
      <c r="D29" s="53"/>
      <c r="E29" s="53"/>
      <c r="F29" s="53"/>
      <c r="G29" s="53"/>
      <c r="H29" s="54"/>
      <c r="I29" s="53"/>
      <c r="J29" s="53"/>
      <c r="K29" s="53"/>
      <c r="L29" s="43"/>
      <c r="M29" s="43"/>
      <c r="N29" s="43"/>
      <c r="O29" s="43"/>
    </row>
    <row r="30" spans="1:15" ht="23.25">
      <c r="A30" s="53"/>
      <c r="B30" s="53"/>
      <c r="C30" s="53"/>
      <c r="D30" s="53"/>
      <c r="E30" s="53"/>
      <c r="F30" s="53"/>
      <c r="G30" s="53"/>
      <c r="H30" s="54"/>
      <c r="I30" s="53"/>
      <c r="J30" s="53"/>
      <c r="K30" s="53"/>
      <c r="L30" s="43"/>
      <c r="M30" s="43"/>
      <c r="N30" s="43"/>
      <c r="O30" s="43"/>
    </row>
    <row r="31" spans="1:15" ht="23.25">
      <c r="A31" s="53" t="s">
        <v>543</v>
      </c>
      <c r="B31" s="53"/>
      <c r="C31" s="53"/>
      <c r="D31" s="53"/>
      <c r="E31" s="53"/>
      <c r="F31" s="53" t="s">
        <v>544</v>
      </c>
      <c r="G31" s="53"/>
      <c r="H31" s="51">
        <f>ตาราง!I12</f>
        <v>9463420</v>
      </c>
      <c r="I31" s="53" t="s">
        <v>146</v>
      </c>
      <c r="J31" s="53"/>
      <c r="K31" s="53"/>
      <c r="L31" s="43"/>
      <c r="M31" s="43"/>
      <c r="N31" s="43"/>
      <c r="O31" s="43"/>
    </row>
    <row r="32" spans="1:15" ht="23.25">
      <c r="A32" s="53" t="s">
        <v>545</v>
      </c>
      <c r="B32" s="53"/>
      <c r="C32" s="53"/>
      <c r="D32" s="53"/>
      <c r="E32" s="53"/>
      <c r="F32" s="53" t="s">
        <v>544</v>
      </c>
      <c r="G32" s="53"/>
      <c r="H32" s="51">
        <f>ตาราง!I13</f>
        <v>1662620</v>
      </c>
      <c r="I32" s="53" t="s">
        <v>146</v>
      </c>
      <c r="J32" s="53"/>
      <c r="K32" s="53"/>
      <c r="L32" s="43"/>
      <c r="M32" s="43"/>
      <c r="N32" s="43"/>
      <c r="O32" s="43"/>
    </row>
    <row r="33" spans="1:15" ht="23.25">
      <c r="A33" s="53"/>
      <c r="B33" s="53"/>
      <c r="C33" s="53"/>
      <c r="D33" s="53"/>
      <c r="E33" s="53"/>
      <c r="F33" s="53"/>
      <c r="G33" s="53"/>
      <c r="H33" s="51"/>
      <c r="I33" s="53"/>
      <c r="J33" s="53"/>
      <c r="K33" s="53"/>
      <c r="L33" s="43"/>
      <c r="M33" s="43"/>
      <c r="N33" s="43"/>
      <c r="O33" s="43"/>
    </row>
    <row r="34" spans="1:15" ht="23.25">
      <c r="A34" s="53"/>
      <c r="B34" s="53"/>
      <c r="C34" s="53"/>
      <c r="D34" s="53"/>
      <c r="E34" s="53"/>
      <c r="F34" s="53"/>
      <c r="G34" s="53"/>
      <c r="H34" s="54"/>
      <c r="I34" s="53"/>
      <c r="J34" s="53"/>
      <c r="K34" s="53"/>
      <c r="L34" s="43"/>
      <c r="M34" s="43"/>
      <c r="N34" s="43"/>
      <c r="O34" s="43"/>
    </row>
    <row r="35" spans="1:15" ht="23.25">
      <c r="A35" s="259" t="s">
        <v>785</v>
      </c>
      <c r="B35" s="259"/>
      <c r="C35" s="259"/>
      <c r="D35" s="259"/>
      <c r="E35" s="259"/>
      <c r="F35" s="259"/>
      <c r="G35" s="259"/>
      <c r="H35" s="259"/>
      <c r="I35" s="259"/>
      <c r="J35" s="259"/>
      <c r="K35" s="53"/>
      <c r="L35" s="43"/>
      <c r="M35" s="43"/>
      <c r="N35" s="43"/>
      <c r="O35" s="43"/>
    </row>
    <row r="36" spans="1:15" ht="23.25">
      <c r="A36" s="258" t="s">
        <v>47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43"/>
      <c r="M36" s="43"/>
      <c r="N36" s="43"/>
      <c r="O36" s="43"/>
    </row>
    <row r="37" spans="1:15" ht="23.25">
      <c r="A37" s="258" t="s">
        <v>987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43"/>
      <c r="M37" s="43"/>
      <c r="N37" s="43"/>
      <c r="O37" s="43"/>
    </row>
    <row r="38" spans="1:15" ht="23.25">
      <c r="A38" s="258" t="s">
        <v>131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43"/>
      <c r="M38" s="43"/>
      <c r="N38" s="43"/>
      <c r="O38" s="43"/>
    </row>
    <row r="39" spans="1:15" ht="23.25">
      <c r="A39" s="77"/>
      <c r="B39" s="77"/>
      <c r="C39" s="77"/>
      <c r="D39" s="77"/>
      <c r="E39" s="77"/>
      <c r="F39" s="77"/>
      <c r="G39" s="77"/>
      <c r="H39" s="44"/>
      <c r="I39" s="77"/>
      <c r="J39" s="77"/>
      <c r="K39" s="77"/>
      <c r="L39" s="43"/>
      <c r="M39" s="43"/>
      <c r="N39" s="43"/>
      <c r="O39" s="43"/>
    </row>
    <row r="40" spans="1:15" ht="23.25">
      <c r="A40" s="258" t="s">
        <v>435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43"/>
      <c r="M40" s="43"/>
      <c r="N40" s="43"/>
      <c r="O40" s="43"/>
    </row>
    <row r="41" spans="1:15" ht="23.25">
      <c r="A41" s="258" t="s">
        <v>436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43"/>
      <c r="M41" s="43"/>
      <c r="N41" s="43"/>
      <c r="O41" s="43"/>
    </row>
    <row r="42" spans="1:15" ht="23.25">
      <c r="A42" s="258" t="s">
        <v>546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43"/>
      <c r="M42" s="43"/>
      <c r="N42" s="43"/>
      <c r="O42" s="43"/>
    </row>
    <row r="43" spans="1:15" ht="23.25">
      <c r="A43" s="53"/>
      <c r="B43" s="53"/>
      <c r="C43" s="53"/>
      <c r="D43" s="53"/>
      <c r="E43" s="53"/>
      <c r="F43" s="53"/>
      <c r="G43" s="53"/>
      <c r="H43" s="54"/>
      <c r="I43" s="53"/>
      <c r="J43" s="53"/>
      <c r="K43" s="53"/>
      <c r="L43" s="43"/>
      <c r="M43" s="43"/>
      <c r="N43" s="43"/>
      <c r="O43" s="43"/>
    </row>
    <row r="44" spans="1:15" ht="23.25">
      <c r="A44" s="45" t="s">
        <v>488</v>
      </c>
      <c r="B44" s="45"/>
      <c r="C44" s="53"/>
      <c r="D44" s="53"/>
      <c r="E44" s="53"/>
      <c r="F44" s="53"/>
      <c r="G44" s="53"/>
      <c r="H44" s="54"/>
      <c r="I44" s="53"/>
      <c r="J44" s="53"/>
      <c r="K44" s="53"/>
      <c r="L44" s="43"/>
      <c r="M44" s="43"/>
      <c r="N44" s="43"/>
      <c r="O44" s="43"/>
    </row>
    <row r="45" spans="1:15" ht="23.25">
      <c r="A45" s="45"/>
      <c r="B45" s="45"/>
      <c r="C45" s="53"/>
      <c r="D45" s="53"/>
      <c r="E45" s="53"/>
      <c r="F45" s="53"/>
      <c r="G45" s="53"/>
      <c r="H45" s="54"/>
      <c r="I45" s="53"/>
      <c r="J45" s="53"/>
      <c r="K45" s="53"/>
      <c r="L45" s="43"/>
      <c r="M45" s="43"/>
      <c r="N45" s="43"/>
      <c r="O45" s="43"/>
    </row>
    <row r="46" spans="1:15" ht="23.25">
      <c r="A46" s="53" t="s">
        <v>547</v>
      </c>
      <c r="B46" s="53"/>
      <c r="C46" s="53"/>
      <c r="D46" s="53"/>
      <c r="E46" s="53"/>
      <c r="F46" s="53"/>
      <c r="G46" s="53"/>
      <c r="H46" s="54"/>
      <c r="I46" s="53"/>
      <c r="J46" s="53"/>
      <c r="K46" s="53"/>
      <c r="L46" s="43"/>
      <c r="M46" s="43"/>
      <c r="N46" s="43"/>
      <c r="O46" s="43"/>
    </row>
    <row r="47" spans="1:15" ht="23.25">
      <c r="A47" s="53" t="s">
        <v>548</v>
      </c>
      <c r="B47" s="53"/>
      <c r="C47" s="53"/>
      <c r="D47" s="53"/>
      <c r="E47" s="53"/>
      <c r="F47" s="53"/>
      <c r="G47" s="53"/>
      <c r="H47" s="54"/>
      <c r="I47" s="53"/>
      <c r="J47" s="53"/>
      <c r="K47" s="53"/>
      <c r="L47" s="43"/>
      <c r="M47" s="43"/>
      <c r="N47" s="43"/>
      <c r="O47" s="43"/>
    </row>
    <row r="48" spans="1:15" ht="23.25">
      <c r="A48" s="53" t="s">
        <v>549</v>
      </c>
      <c r="B48" s="53"/>
      <c r="C48" s="53"/>
      <c r="D48" s="53"/>
      <c r="E48" s="53"/>
      <c r="F48" s="53"/>
      <c r="G48" s="53"/>
      <c r="H48" s="54"/>
      <c r="I48" s="53"/>
      <c r="J48" s="53"/>
      <c r="K48" s="53"/>
      <c r="L48" s="43"/>
      <c r="M48" s="43"/>
      <c r="N48" s="43"/>
      <c r="O48" s="43"/>
    </row>
    <row r="49" spans="1:15" ht="23.25">
      <c r="A49" s="53" t="s">
        <v>550</v>
      </c>
      <c r="B49" s="53"/>
      <c r="C49" s="53"/>
      <c r="D49" s="53"/>
      <c r="E49" s="53"/>
      <c r="F49" s="53"/>
      <c r="G49" s="53"/>
      <c r="H49" s="54"/>
      <c r="I49" s="53"/>
      <c r="J49" s="53"/>
      <c r="K49" s="53"/>
      <c r="L49" s="43"/>
      <c r="M49" s="43"/>
      <c r="N49" s="43"/>
      <c r="O49" s="43"/>
    </row>
    <row r="50" spans="1:15" ht="23.25">
      <c r="A50" s="53"/>
      <c r="B50" s="53"/>
      <c r="C50" s="53"/>
      <c r="D50" s="53"/>
      <c r="E50" s="53"/>
      <c r="F50" s="53"/>
      <c r="G50" s="53"/>
      <c r="H50" s="54"/>
      <c r="I50" s="53"/>
      <c r="J50" s="53"/>
      <c r="K50" s="53"/>
      <c r="L50" s="43"/>
      <c r="M50" s="43"/>
      <c r="N50" s="43"/>
      <c r="O50" s="43"/>
    </row>
    <row r="51" spans="1:15" ht="23.25">
      <c r="A51" s="45" t="s">
        <v>534</v>
      </c>
      <c r="B51" s="53"/>
      <c r="C51" s="53"/>
      <c r="D51" s="53"/>
      <c r="E51" s="53"/>
      <c r="F51" s="53"/>
      <c r="G51" s="53"/>
      <c r="H51" s="54"/>
      <c r="I51" s="53"/>
      <c r="J51" s="53"/>
      <c r="K51" s="53"/>
      <c r="L51" s="43"/>
      <c r="M51" s="43"/>
      <c r="N51" s="43"/>
      <c r="O51" s="43"/>
    </row>
    <row r="52" spans="1:15" ht="23.25">
      <c r="A52" s="53"/>
      <c r="B52" s="53"/>
      <c r="C52" s="53"/>
      <c r="D52" s="53"/>
      <c r="E52" s="53"/>
      <c r="F52" s="53"/>
      <c r="G52" s="53"/>
      <c r="H52" s="54"/>
      <c r="I52" s="53"/>
      <c r="J52" s="53"/>
      <c r="K52" s="53"/>
      <c r="L52" s="43"/>
      <c r="M52" s="43"/>
      <c r="N52" s="43"/>
      <c r="O52" s="43"/>
    </row>
    <row r="53" spans="1:15" ht="23.25">
      <c r="A53" s="53" t="s">
        <v>551</v>
      </c>
      <c r="B53" s="53"/>
      <c r="C53" s="53"/>
      <c r="D53" s="53"/>
      <c r="E53" s="53"/>
      <c r="F53" s="53"/>
      <c r="G53" s="53"/>
      <c r="H53" s="54"/>
      <c r="I53" s="53"/>
      <c r="J53" s="53"/>
      <c r="K53" s="53"/>
      <c r="L53" s="43"/>
      <c r="M53" s="43"/>
      <c r="N53" s="43"/>
      <c r="O53" s="43"/>
    </row>
    <row r="54" spans="1:15" ht="23.25">
      <c r="A54" s="53" t="s">
        <v>1039</v>
      </c>
      <c r="B54" s="53"/>
      <c r="C54" s="53"/>
      <c r="D54" s="53"/>
      <c r="E54" s="53"/>
      <c r="F54" s="53"/>
      <c r="G54" s="53"/>
      <c r="H54" s="54"/>
      <c r="I54" s="53"/>
      <c r="J54" s="53"/>
      <c r="K54" s="53"/>
      <c r="L54" s="43"/>
      <c r="M54" s="43"/>
      <c r="N54" s="43"/>
      <c r="O54" s="43"/>
    </row>
    <row r="55" spans="1:15" ht="23.25">
      <c r="A55" s="53" t="s">
        <v>568</v>
      </c>
      <c r="B55" s="53"/>
      <c r="C55" s="53"/>
      <c r="D55" s="53"/>
      <c r="E55" s="53"/>
      <c r="F55" s="53"/>
      <c r="G55" s="53"/>
      <c r="H55" s="54"/>
      <c r="I55" s="53"/>
      <c r="J55" s="53"/>
      <c r="K55" s="53"/>
      <c r="L55" s="43"/>
      <c r="M55" s="43"/>
      <c r="N55" s="43"/>
      <c r="O55" s="43"/>
    </row>
    <row r="56" spans="1:15" ht="23.25">
      <c r="A56" s="53"/>
      <c r="B56" s="53"/>
      <c r="C56" s="53"/>
      <c r="D56" s="53"/>
      <c r="E56" s="53"/>
      <c r="F56" s="53"/>
      <c r="G56" s="53"/>
      <c r="H56" s="54"/>
      <c r="I56" s="53"/>
      <c r="J56" s="53"/>
      <c r="K56" s="53"/>
      <c r="L56" s="43"/>
      <c r="M56" s="43"/>
      <c r="N56" s="43"/>
      <c r="O56" s="43"/>
    </row>
    <row r="57" spans="1:15" ht="23.25">
      <c r="A57" s="45" t="s">
        <v>542</v>
      </c>
      <c r="B57" s="45"/>
      <c r="C57" s="53"/>
      <c r="D57" s="53"/>
      <c r="E57" s="53"/>
      <c r="F57" s="53"/>
      <c r="G57" s="53"/>
      <c r="H57" s="54"/>
      <c r="I57" s="53"/>
      <c r="J57" s="53"/>
      <c r="K57" s="53"/>
      <c r="L57" s="43"/>
      <c r="M57" s="43"/>
      <c r="N57" s="43"/>
      <c r="O57" s="43"/>
    </row>
    <row r="58" spans="1:15" ht="23.25">
      <c r="A58" s="53"/>
      <c r="B58" s="53"/>
      <c r="C58" s="53"/>
      <c r="D58" s="53"/>
      <c r="E58" s="53"/>
      <c r="F58" s="53"/>
      <c r="G58" s="53"/>
      <c r="H58" s="54"/>
      <c r="I58" s="53"/>
      <c r="J58" s="53"/>
      <c r="K58" s="53"/>
      <c r="L58" s="43"/>
      <c r="M58" s="43"/>
      <c r="N58" s="43"/>
      <c r="O58" s="43"/>
    </row>
    <row r="59" spans="1:15" ht="23.25">
      <c r="A59" s="53" t="s">
        <v>543</v>
      </c>
      <c r="B59" s="53"/>
      <c r="C59" s="53"/>
      <c r="D59" s="53"/>
      <c r="E59" s="53"/>
      <c r="F59" s="53" t="s">
        <v>544</v>
      </c>
      <c r="G59" s="53"/>
      <c r="H59" s="51">
        <f>ตาราง!I33</f>
        <v>0</v>
      </c>
      <c r="I59" s="53" t="s">
        <v>146</v>
      </c>
      <c r="J59" s="53"/>
      <c r="K59" s="53"/>
      <c r="L59" s="43"/>
      <c r="M59" s="43"/>
      <c r="N59" s="43"/>
      <c r="O59" s="43"/>
    </row>
    <row r="60" spans="1:15" ht="23.25">
      <c r="A60" s="53"/>
      <c r="B60" s="53"/>
      <c r="C60" s="53"/>
      <c r="D60" s="53"/>
      <c r="E60" s="53"/>
      <c r="F60" s="53"/>
      <c r="G60" s="53"/>
      <c r="H60" s="54"/>
      <c r="I60" s="53"/>
      <c r="J60" s="53"/>
      <c r="K60" s="53"/>
      <c r="L60" s="43"/>
      <c r="M60" s="43"/>
      <c r="N60" s="43"/>
      <c r="O60" s="43"/>
    </row>
    <row r="61" spans="1:15" ht="23.25">
      <c r="A61" s="53"/>
      <c r="B61" s="53"/>
      <c r="C61" s="53"/>
      <c r="D61" s="53"/>
      <c r="E61" s="53"/>
      <c r="F61" s="53"/>
      <c r="G61" s="53"/>
      <c r="H61" s="54"/>
      <c r="I61" s="53"/>
      <c r="J61" s="53"/>
      <c r="K61" s="53"/>
      <c r="L61" s="43"/>
      <c r="M61" s="43"/>
      <c r="N61" s="43"/>
      <c r="O61" s="43"/>
    </row>
    <row r="62" spans="1:15" ht="23.25">
      <c r="A62" s="53"/>
      <c r="B62" s="53"/>
      <c r="C62" s="53"/>
      <c r="D62" s="53"/>
      <c r="E62" s="53"/>
      <c r="F62" s="53"/>
      <c r="G62" s="53"/>
      <c r="H62" s="54"/>
      <c r="I62" s="53"/>
      <c r="J62" s="53"/>
      <c r="K62" s="53"/>
      <c r="L62" s="43"/>
      <c r="M62" s="43"/>
      <c r="N62" s="43"/>
      <c r="O62" s="43"/>
    </row>
    <row r="63" spans="1:15" ht="23.25">
      <c r="A63" s="53"/>
      <c r="B63" s="53"/>
      <c r="C63" s="53"/>
      <c r="D63" s="53"/>
      <c r="E63" s="53"/>
      <c r="F63" s="53"/>
      <c r="G63" s="53"/>
      <c r="H63" s="54"/>
      <c r="I63" s="53"/>
      <c r="J63" s="53"/>
      <c r="K63" s="53"/>
      <c r="L63" s="43"/>
      <c r="M63" s="43"/>
      <c r="N63" s="43"/>
      <c r="O63" s="43"/>
    </row>
    <row r="64" spans="1:15" ht="23.25">
      <c r="A64" s="53"/>
      <c r="B64" s="53"/>
      <c r="C64" s="53"/>
      <c r="D64" s="53"/>
      <c r="E64" s="53"/>
      <c r="F64" s="53"/>
      <c r="G64" s="53"/>
      <c r="H64" s="54"/>
      <c r="I64" s="53"/>
      <c r="J64" s="53"/>
      <c r="K64" s="53"/>
      <c r="L64" s="43"/>
      <c r="M64" s="43"/>
      <c r="N64" s="43"/>
      <c r="O64" s="43"/>
    </row>
    <row r="65" spans="1:15" ht="23.25">
      <c r="A65" s="53"/>
      <c r="B65" s="53"/>
      <c r="C65" s="53"/>
      <c r="D65" s="53"/>
      <c r="E65" s="53"/>
      <c r="F65" s="53"/>
      <c r="G65" s="53"/>
      <c r="H65" s="54"/>
      <c r="I65" s="53"/>
      <c r="J65" s="53"/>
      <c r="K65" s="53"/>
      <c r="L65" s="43"/>
      <c r="M65" s="43"/>
      <c r="N65" s="43"/>
      <c r="O65" s="43"/>
    </row>
    <row r="66" spans="1:15" ht="23.25">
      <c r="A66" s="53"/>
      <c r="B66" s="53"/>
      <c r="C66" s="53"/>
      <c r="D66" s="53"/>
      <c r="E66" s="53"/>
      <c r="F66" s="53"/>
      <c r="G66" s="53"/>
      <c r="H66" s="54"/>
      <c r="I66" s="53"/>
      <c r="J66" s="53"/>
      <c r="K66" s="53"/>
      <c r="L66" s="43"/>
      <c r="M66" s="43"/>
      <c r="N66" s="43"/>
      <c r="O66" s="43"/>
    </row>
    <row r="67" spans="1:15" ht="23.25">
      <c r="A67" s="53"/>
      <c r="B67" s="53"/>
      <c r="C67" s="53"/>
      <c r="D67" s="53"/>
      <c r="E67" s="53"/>
      <c r="F67" s="53"/>
      <c r="G67" s="53"/>
      <c r="H67" s="54"/>
      <c r="I67" s="53"/>
      <c r="J67" s="53"/>
      <c r="K67" s="53"/>
      <c r="L67" s="43"/>
      <c r="M67" s="43"/>
      <c r="N67" s="43"/>
      <c r="O67" s="43"/>
    </row>
    <row r="68" spans="1:15" ht="23.25">
      <c r="A68" s="53"/>
      <c r="B68" s="53"/>
      <c r="C68" s="53"/>
      <c r="D68" s="53"/>
      <c r="E68" s="53"/>
      <c r="F68" s="53"/>
      <c r="G68" s="53"/>
      <c r="H68" s="54"/>
      <c r="I68" s="53"/>
      <c r="J68" s="53"/>
      <c r="K68" s="53"/>
      <c r="L68" s="43"/>
      <c r="M68" s="43"/>
      <c r="N68" s="43"/>
      <c r="O68" s="43"/>
    </row>
    <row r="69" spans="1:15" ht="23.25">
      <c r="A69" s="259" t="s">
        <v>787</v>
      </c>
      <c r="B69" s="259"/>
      <c r="C69" s="259"/>
      <c r="D69" s="259"/>
      <c r="E69" s="259"/>
      <c r="F69" s="259"/>
      <c r="G69" s="259"/>
      <c r="H69" s="259"/>
      <c r="I69" s="259"/>
      <c r="J69" s="259"/>
      <c r="K69" s="53"/>
      <c r="L69" s="43"/>
      <c r="M69" s="43"/>
      <c r="N69" s="43"/>
      <c r="O69" s="43"/>
    </row>
    <row r="70" spans="1:15" ht="23.25">
      <c r="A70" s="258" t="s">
        <v>47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43"/>
      <c r="M70" s="43"/>
      <c r="N70" s="43"/>
      <c r="O70" s="43"/>
    </row>
    <row r="71" spans="1:15" ht="23.25">
      <c r="A71" s="258" t="s">
        <v>987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43"/>
      <c r="M71" s="43"/>
      <c r="N71" s="43"/>
      <c r="O71" s="43"/>
    </row>
    <row r="72" spans="1:15" ht="23.25">
      <c r="A72" s="258" t="s">
        <v>131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43"/>
      <c r="M72" s="43"/>
      <c r="N72" s="43"/>
      <c r="O72" s="43"/>
    </row>
    <row r="73" spans="1:15" ht="23.25">
      <c r="A73" s="77"/>
      <c r="B73" s="77"/>
      <c r="C73" s="77"/>
      <c r="D73" s="77"/>
      <c r="E73" s="77"/>
      <c r="F73" s="77"/>
      <c r="G73" s="77"/>
      <c r="H73" s="44"/>
      <c r="I73" s="77"/>
      <c r="J73" s="77"/>
      <c r="K73" s="77"/>
      <c r="L73" s="43"/>
      <c r="M73" s="43"/>
      <c r="N73" s="43"/>
      <c r="O73" s="43"/>
    </row>
    <row r="74" spans="1:15" ht="23.25">
      <c r="A74" s="258" t="s">
        <v>435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43"/>
      <c r="M74" s="43"/>
      <c r="N74" s="43"/>
      <c r="O74" s="43"/>
    </row>
    <row r="75" spans="1:15" ht="23.25">
      <c r="A75" s="258" t="s">
        <v>569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43"/>
      <c r="M75" s="43"/>
      <c r="N75" s="43"/>
      <c r="O75" s="43"/>
    </row>
    <row r="76" spans="1:15" ht="23.25">
      <c r="A76" s="258" t="s">
        <v>64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43"/>
      <c r="M76" s="43"/>
      <c r="N76" s="43"/>
      <c r="O76" s="43"/>
    </row>
    <row r="77" spans="1:15" ht="23.25">
      <c r="A77" s="53"/>
      <c r="B77" s="53"/>
      <c r="C77" s="53"/>
      <c r="D77" s="53"/>
      <c r="E77" s="53"/>
      <c r="F77" s="53"/>
      <c r="G77" s="53"/>
      <c r="H77" s="54"/>
      <c r="I77" s="53"/>
      <c r="J77" s="53"/>
      <c r="K77" s="53"/>
      <c r="L77" s="43"/>
      <c r="M77" s="43"/>
      <c r="N77" s="43"/>
      <c r="O77" s="43"/>
    </row>
    <row r="78" spans="1:15" ht="23.25">
      <c r="A78" s="45" t="s">
        <v>488</v>
      </c>
      <c r="B78" s="45"/>
      <c r="C78" s="53"/>
      <c r="D78" s="53"/>
      <c r="E78" s="53"/>
      <c r="F78" s="53"/>
      <c r="G78" s="53"/>
      <c r="H78" s="54"/>
      <c r="I78" s="53"/>
      <c r="J78" s="53"/>
      <c r="K78" s="53"/>
      <c r="L78" s="43"/>
      <c r="M78" s="43"/>
      <c r="N78" s="43"/>
      <c r="O78" s="43"/>
    </row>
    <row r="79" spans="1:15" ht="23.25">
      <c r="A79" s="45"/>
      <c r="B79" s="45"/>
      <c r="C79" s="53"/>
      <c r="D79" s="53"/>
      <c r="E79" s="53"/>
      <c r="F79" s="53"/>
      <c r="G79" s="53"/>
      <c r="H79" s="54"/>
      <c r="I79" s="53"/>
      <c r="J79" s="53"/>
      <c r="K79" s="53"/>
      <c r="L79" s="43"/>
      <c r="M79" s="43"/>
      <c r="N79" s="43"/>
      <c r="O79" s="43"/>
    </row>
    <row r="80" spans="1:15" ht="23.25">
      <c r="A80" s="53" t="s">
        <v>1040</v>
      </c>
      <c r="B80" s="53"/>
      <c r="C80" s="53"/>
      <c r="D80" s="53"/>
      <c r="E80" s="53"/>
      <c r="F80" s="53"/>
      <c r="G80" s="53"/>
      <c r="H80" s="54"/>
      <c r="I80" s="53"/>
      <c r="J80" s="53"/>
      <c r="K80" s="53"/>
      <c r="L80" s="43"/>
      <c r="M80" s="43"/>
      <c r="N80" s="43"/>
      <c r="O80" s="43"/>
    </row>
    <row r="81" spans="1:15" ht="23.25">
      <c r="A81" s="53" t="s">
        <v>1041</v>
      </c>
      <c r="B81" s="53"/>
      <c r="C81" s="53"/>
      <c r="D81" s="53"/>
      <c r="E81" s="53"/>
      <c r="F81" s="53"/>
      <c r="G81" s="53"/>
      <c r="H81" s="54"/>
      <c r="I81" s="53"/>
      <c r="J81" s="53"/>
      <c r="K81" s="53"/>
      <c r="L81" s="43"/>
      <c r="M81" s="43"/>
      <c r="N81" s="43"/>
      <c r="O81" s="43"/>
    </row>
    <row r="82" spans="1:15" ht="23.25">
      <c r="A82" s="53" t="s">
        <v>1042</v>
      </c>
      <c r="B82" s="53"/>
      <c r="C82" s="53"/>
      <c r="D82" s="53"/>
      <c r="E82" s="53"/>
      <c r="F82" s="53"/>
      <c r="G82" s="53"/>
      <c r="H82" s="54"/>
      <c r="I82" s="53"/>
      <c r="J82" s="53"/>
      <c r="K82" s="53"/>
      <c r="L82" s="43"/>
      <c r="M82" s="43"/>
      <c r="N82" s="43"/>
      <c r="O82" s="43"/>
    </row>
    <row r="83" spans="1:15" ht="23.25">
      <c r="A83" s="53" t="s">
        <v>1043</v>
      </c>
      <c r="B83" s="53"/>
      <c r="C83" s="53"/>
      <c r="D83" s="53"/>
      <c r="E83" s="53"/>
      <c r="F83" s="53"/>
      <c r="G83" s="53"/>
      <c r="H83" s="54"/>
      <c r="I83" s="53"/>
      <c r="J83" s="53"/>
      <c r="K83" s="53"/>
      <c r="L83" s="43"/>
      <c r="M83" s="43"/>
      <c r="N83" s="43"/>
      <c r="O83" s="43"/>
    </row>
    <row r="84" spans="1:15" ht="23.25">
      <c r="A84" s="53"/>
      <c r="B84" s="53"/>
      <c r="C84" s="53"/>
      <c r="D84" s="53"/>
      <c r="E84" s="53"/>
      <c r="F84" s="53"/>
      <c r="G84" s="53"/>
      <c r="H84" s="54"/>
      <c r="I84" s="53"/>
      <c r="J84" s="53"/>
      <c r="K84" s="53"/>
      <c r="L84" s="43"/>
      <c r="M84" s="43"/>
      <c r="N84" s="43"/>
      <c r="O84" s="43"/>
    </row>
    <row r="85" spans="1:15" ht="23.25">
      <c r="A85" s="53"/>
      <c r="B85" s="53"/>
      <c r="C85" s="53"/>
      <c r="D85" s="53"/>
      <c r="E85" s="53"/>
      <c r="F85" s="53"/>
      <c r="G85" s="53"/>
      <c r="H85" s="54"/>
      <c r="I85" s="53"/>
      <c r="J85" s="53"/>
      <c r="K85" s="53"/>
      <c r="L85" s="43"/>
      <c r="M85" s="43"/>
      <c r="N85" s="43"/>
      <c r="O85" s="43"/>
    </row>
    <row r="86" spans="1:15" ht="23.25">
      <c r="A86" s="45" t="s">
        <v>534</v>
      </c>
      <c r="B86" s="53"/>
      <c r="C86" s="53"/>
      <c r="D86" s="53"/>
      <c r="E86" s="53"/>
      <c r="F86" s="53"/>
      <c r="G86" s="53"/>
      <c r="H86" s="54"/>
      <c r="I86" s="53"/>
      <c r="J86" s="53"/>
      <c r="K86" s="53"/>
      <c r="L86" s="43"/>
      <c r="M86" s="43"/>
      <c r="N86" s="43"/>
      <c r="O86" s="43"/>
    </row>
    <row r="87" spans="1:15" ht="23.25">
      <c r="A87" s="53" t="s">
        <v>1044</v>
      </c>
      <c r="B87" s="53"/>
      <c r="C87" s="53"/>
      <c r="D87" s="53"/>
      <c r="E87" s="53"/>
      <c r="F87" s="53"/>
      <c r="G87" s="53"/>
      <c r="H87" s="54"/>
      <c r="I87" s="53"/>
      <c r="J87" s="53"/>
      <c r="K87" s="53"/>
      <c r="L87" s="43"/>
      <c r="M87" s="43"/>
      <c r="N87" s="43"/>
      <c r="O87" s="43"/>
    </row>
    <row r="88" spans="1:15" ht="23.25">
      <c r="A88" s="53" t="s">
        <v>1045</v>
      </c>
      <c r="B88" s="53"/>
      <c r="C88" s="53"/>
      <c r="D88" s="53"/>
      <c r="E88" s="53"/>
      <c r="F88" s="53"/>
      <c r="G88" s="53"/>
      <c r="H88" s="54"/>
      <c r="I88" s="53"/>
      <c r="J88" s="53"/>
      <c r="K88" s="53"/>
      <c r="L88" s="43"/>
      <c r="M88" s="43"/>
      <c r="N88" s="43"/>
      <c r="O88" s="43"/>
    </row>
    <row r="89" spans="1:15" ht="23.25">
      <c r="A89" s="53" t="s">
        <v>1046</v>
      </c>
      <c r="B89" s="53"/>
      <c r="C89" s="53"/>
      <c r="D89" s="53"/>
      <c r="E89" s="53"/>
      <c r="F89" s="53"/>
      <c r="G89" s="53"/>
      <c r="H89" s="54"/>
      <c r="I89" s="53"/>
      <c r="J89" s="53"/>
      <c r="K89" s="53"/>
      <c r="L89" s="43"/>
      <c r="M89" s="43"/>
      <c r="N89" s="43"/>
      <c r="O89" s="43"/>
    </row>
    <row r="90" spans="1:15" ht="23.25">
      <c r="A90" s="53" t="s">
        <v>1047</v>
      </c>
      <c r="B90" s="53"/>
      <c r="C90" s="53"/>
      <c r="D90" s="53"/>
      <c r="E90" s="53"/>
      <c r="F90" s="53"/>
      <c r="G90" s="53"/>
      <c r="H90" s="54"/>
      <c r="I90" s="53"/>
      <c r="J90" s="53"/>
      <c r="K90" s="53"/>
      <c r="L90" s="43"/>
      <c r="M90" s="43"/>
      <c r="N90" s="43"/>
      <c r="O90" s="43"/>
    </row>
    <row r="91" spans="1:15" ht="23.25">
      <c r="A91" s="53"/>
      <c r="B91" s="53"/>
      <c r="C91" s="53"/>
      <c r="D91" s="53"/>
      <c r="E91" s="53"/>
      <c r="F91" s="53"/>
      <c r="G91" s="53"/>
      <c r="H91" s="54"/>
      <c r="I91" s="53"/>
      <c r="J91" s="53"/>
      <c r="K91" s="53"/>
      <c r="L91" s="43"/>
      <c r="M91" s="43"/>
      <c r="N91" s="43"/>
      <c r="O91" s="43"/>
    </row>
    <row r="92" spans="1:15" ht="23.25">
      <c r="A92" s="53"/>
      <c r="B92" s="53"/>
      <c r="C92" s="53"/>
      <c r="D92" s="53"/>
      <c r="E92" s="53"/>
      <c r="F92" s="53"/>
      <c r="G92" s="53"/>
      <c r="H92" s="54"/>
      <c r="I92" s="53"/>
      <c r="J92" s="53"/>
      <c r="K92" s="53"/>
      <c r="L92" s="43"/>
      <c r="M92" s="43"/>
      <c r="N92" s="43"/>
      <c r="O92" s="43"/>
    </row>
    <row r="93" spans="1:15" ht="23.25">
      <c r="A93" s="53"/>
      <c r="B93" s="53"/>
      <c r="C93" s="53"/>
      <c r="D93" s="53"/>
      <c r="E93" s="53"/>
      <c r="F93" s="53"/>
      <c r="G93" s="53"/>
      <c r="H93" s="54"/>
      <c r="I93" s="53"/>
      <c r="J93" s="53"/>
      <c r="K93" s="53"/>
      <c r="L93" s="43"/>
      <c r="M93" s="43"/>
      <c r="N93" s="43"/>
      <c r="O93" s="43"/>
    </row>
    <row r="94" spans="1:15" ht="23.25">
      <c r="A94" s="45" t="s">
        <v>542</v>
      </c>
      <c r="B94" s="45"/>
      <c r="C94" s="53"/>
      <c r="D94" s="53"/>
      <c r="E94" s="53"/>
      <c r="F94" s="53"/>
      <c r="G94" s="53"/>
      <c r="H94" s="54"/>
      <c r="I94" s="53"/>
      <c r="J94" s="53"/>
      <c r="K94" s="53"/>
      <c r="L94" s="43"/>
      <c r="M94" s="43"/>
      <c r="N94" s="43"/>
      <c r="O94" s="43"/>
    </row>
    <row r="95" spans="1:15" ht="23.25">
      <c r="A95" s="53"/>
      <c r="B95" s="53"/>
      <c r="C95" s="53"/>
      <c r="D95" s="53"/>
      <c r="E95" s="53"/>
      <c r="F95" s="53"/>
      <c r="G95" s="53"/>
      <c r="H95" s="54"/>
      <c r="I95" s="53"/>
      <c r="J95" s="53"/>
      <c r="K95" s="53"/>
      <c r="L95" s="43"/>
      <c r="M95" s="43"/>
      <c r="N95" s="43"/>
      <c r="O95" s="43"/>
    </row>
    <row r="96" spans="1:15" ht="23.25">
      <c r="A96" s="53" t="s">
        <v>590</v>
      </c>
      <c r="B96" s="53"/>
      <c r="C96" s="53"/>
      <c r="D96" s="53"/>
      <c r="E96" s="53"/>
      <c r="F96" s="53" t="s">
        <v>544</v>
      </c>
      <c r="G96" s="53"/>
      <c r="H96" s="51">
        <f>ตาราง!I60</f>
        <v>4996580</v>
      </c>
      <c r="I96" s="53" t="s">
        <v>146</v>
      </c>
      <c r="J96" s="53"/>
      <c r="K96" s="53"/>
      <c r="L96" s="43"/>
      <c r="M96" s="43"/>
      <c r="N96" s="43"/>
      <c r="O96" s="43"/>
    </row>
    <row r="97" spans="1:15" s="36" customFormat="1" ht="23.25">
      <c r="A97" s="138"/>
      <c r="B97" s="138"/>
      <c r="C97" s="138"/>
      <c r="D97" s="138"/>
      <c r="E97" s="138"/>
      <c r="F97" s="138"/>
      <c r="G97" s="138"/>
      <c r="H97" s="139"/>
      <c r="I97" s="138"/>
      <c r="J97" s="138"/>
      <c r="K97" s="138"/>
      <c r="L97" s="140"/>
      <c r="M97" s="140"/>
      <c r="N97" s="140"/>
      <c r="O97" s="140"/>
    </row>
    <row r="98" spans="1:15" ht="23.25">
      <c r="A98" s="53"/>
      <c r="B98" s="53"/>
      <c r="C98" s="53"/>
      <c r="D98" s="53"/>
      <c r="E98" s="53"/>
      <c r="F98" s="53"/>
      <c r="G98" s="53"/>
      <c r="H98" s="54"/>
      <c r="I98" s="53"/>
      <c r="J98" s="53"/>
      <c r="K98" s="53"/>
      <c r="L98" s="43"/>
      <c r="M98" s="43"/>
      <c r="N98" s="43"/>
      <c r="O98" s="43"/>
    </row>
    <row r="99" spans="1:15" ht="23.25">
      <c r="A99" s="53"/>
      <c r="B99" s="53"/>
      <c r="C99" s="53"/>
      <c r="D99" s="53"/>
      <c r="E99" s="53"/>
      <c r="F99" s="53"/>
      <c r="G99" s="53"/>
      <c r="H99" s="54"/>
      <c r="I99" s="53"/>
      <c r="J99" s="53"/>
      <c r="K99" s="53"/>
      <c r="L99" s="43"/>
      <c r="M99" s="43"/>
      <c r="N99" s="43"/>
      <c r="O99" s="43"/>
    </row>
    <row r="100" spans="1:15" ht="23.25">
      <c r="A100" s="53"/>
      <c r="B100" s="53"/>
      <c r="C100" s="53"/>
      <c r="D100" s="53"/>
      <c r="E100" s="53"/>
      <c r="F100" s="53"/>
      <c r="G100" s="53"/>
      <c r="H100" s="54"/>
      <c r="I100" s="53"/>
      <c r="J100" s="53"/>
      <c r="K100" s="53"/>
      <c r="L100" s="43"/>
      <c r="M100" s="43"/>
      <c r="N100" s="43"/>
      <c r="O100" s="43"/>
    </row>
    <row r="101" spans="1:15" ht="23.25">
      <c r="A101" s="53"/>
      <c r="B101" s="53"/>
      <c r="C101" s="53"/>
      <c r="D101" s="53"/>
      <c r="E101" s="53"/>
      <c r="F101" s="53"/>
      <c r="G101" s="53"/>
      <c r="H101" s="54"/>
      <c r="I101" s="53"/>
      <c r="J101" s="53"/>
      <c r="K101" s="53"/>
      <c r="L101" s="43"/>
      <c r="M101" s="43"/>
      <c r="N101" s="43"/>
      <c r="O101" s="43"/>
    </row>
    <row r="102" spans="1:15" ht="23.25">
      <c r="A102" s="53"/>
      <c r="B102" s="53"/>
      <c r="C102" s="53"/>
      <c r="D102" s="53"/>
      <c r="E102" s="53"/>
      <c r="F102" s="53"/>
      <c r="G102" s="53"/>
      <c r="H102" s="54"/>
      <c r="I102" s="53"/>
      <c r="J102" s="53"/>
      <c r="K102" s="53"/>
      <c r="L102" s="43"/>
      <c r="M102" s="43"/>
      <c r="N102" s="43"/>
      <c r="O102" s="43"/>
    </row>
    <row r="103" spans="1:15" ht="23.25">
      <c r="A103" s="259" t="s">
        <v>1048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53"/>
      <c r="L103" s="43"/>
      <c r="M103" s="43"/>
      <c r="N103" s="43"/>
      <c r="O103" s="43"/>
    </row>
    <row r="104" spans="1:15" ht="23.25">
      <c r="A104" s="258" t="s">
        <v>47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43"/>
      <c r="M104" s="43"/>
      <c r="N104" s="43"/>
      <c r="O104" s="43"/>
    </row>
    <row r="105" spans="1:15" ht="23.25">
      <c r="A105" s="258" t="s">
        <v>987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43"/>
      <c r="M105" s="43"/>
      <c r="N105" s="43"/>
      <c r="O105" s="43"/>
    </row>
    <row r="106" spans="1:15" ht="23.25">
      <c r="A106" s="258" t="s">
        <v>131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43"/>
      <c r="M106" s="43"/>
      <c r="N106" s="43"/>
      <c r="O106" s="43"/>
    </row>
    <row r="107" spans="1:15" ht="23.25">
      <c r="A107" s="77"/>
      <c r="B107" s="77"/>
      <c r="C107" s="77"/>
      <c r="D107" s="77"/>
      <c r="E107" s="77"/>
      <c r="F107" s="77"/>
      <c r="G107" s="77"/>
      <c r="H107" s="44"/>
      <c r="I107" s="77"/>
      <c r="J107" s="77"/>
      <c r="K107" s="77"/>
      <c r="L107" s="43"/>
      <c r="M107" s="43"/>
      <c r="N107" s="43"/>
      <c r="O107" s="43"/>
    </row>
    <row r="108" spans="1:15" ht="23.25">
      <c r="A108" s="258" t="s">
        <v>435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43"/>
      <c r="M108" s="43"/>
      <c r="N108" s="43"/>
      <c r="O108" s="43"/>
    </row>
    <row r="109" spans="1:15" ht="23.25">
      <c r="A109" s="258" t="s">
        <v>569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43"/>
      <c r="M109" s="43"/>
      <c r="N109" s="43"/>
      <c r="O109" s="43"/>
    </row>
    <row r="110" spans="1:15" ht="23.25">
      <c r="A110" s="258" t="s">
        <v>721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43"/>
      <c r="M110" s="43"/>
      <c r="N110" s="43"/>
      <c r="O110" s="43"/>
    </row>
    <row r="111" spans="1:15" ht="23.25">
      <c r="A111" s="53"/>
      <c r="B111" s="53"/>
      <c r="C111" s="53"/>
      <c r="D111" s="53"/>
      <c r="E111" s="53"/>
      <c r="F111" s="53"/>
      <c r="G111" s="53"/>
      <c r="H111" s="54"/>
      <c r="I111" s="53"/>
      <c r="J111" s="53"/>
      <c r="K111" s="53"/>
      <c r="L111" s="43"/>
      <c r="M111" s="43"/>
      <c r="N111" s="43"/>
      <c r="O111" s="43"/>
    </row>
    <row r="112" spans="1:15" ht="23.25">
      <c r="A112" s="45" t="s">
        <v>488</v>
      </c>
      <c r="B112" s="45"/>
      <c r="C112" s="53"/>
      <c r="D112" s="53"/>
      <c r="E112" s="53"/>
      <c r="F112" s="53"/>
      <c r="G112" s="53"/>
      <c r="H112" s="54"/>
      <c r="I112" s="53"/>
      <c r="J112" s="53"/>
      <c r="K112" s="53"/>
      <c r="L112" s="43"/>
      <c r="M112" s="43"/>
      <c r="N112" s="43"/>
      <c r="O112" s="43"/>
    </row>
    <row r="113" spans="1:15" ht="23.25">
      <c r="A113" s="45"/>
      <c r="B113" s="45"/>
      <c r="C113" s="53"/>
      <c r="D113" s="53"/>
      <c r="E113" s="53"/>
      <c r="F113" s="53"/>
      <c r="G113" s="53"/>
      <c r="H113" s="54"/>
      <c r="I113" s="53"/>
      <c r="J113" s="53"/>
      <c r="K113" s="53"/>
      <c r="L113" s="43"/>
      <c r="M113" s="43"/>
      <c r="N113" s="43"/>
      <c r="O113" s="43"/>
    </row>
    <row r="114" spans="1:15" ht="23.25">
      <c r="A114" s="53" t="s">
        <v>1049</v>
      </c>
      <c r="B114" s="53"/>
      <c r="C114" s="53"/>
      <c r="D114" s="53"/>
      <c r="E114" s="53"/>
      <c r="F114" s="53"/>
      <c r="G114" s="53"/>
      <c r="H114" s="54"/>
      <c r="I114" s="53"/>
      <c r="J114" s="53"/>
      <c r="K114" s="53"/>
      <c r="L114" s="43"/>
      <c r="M114" s="43"/>
      <c r="N114" s="43"/>
      <c r="O114" s="43"/>
    </row>
    <row r="115" spans="1:15" ht="23.25">
      <c r="A115" s="53" t="s">
        <v>51</v>
      </c>
      <c r="B115" s="53"/>
      <c r="C115" s="53"/>
      <c r="D115" s="53"/>
      <c r="E115" s="53"/>
      <c r="F115" s="53"/>
      <c r="G115" s="53"/>
      <c r="H115" s="54"/>
      <c r="I115" s="53"/>
      <c r="J115" s="53"/>
      <c r="K115" s="53"/>
      <c r="L115" s="43"/>
      <c r="M115" s="43"/>
      <c r="N115" s="43"/>
      <c r="O115" s="43"/>
    </row>
    <row r="116" spans="1:15" ht="23.25">
      <c r="A116" s="53" t="s">
        <v>52</v>
      </c>
      <c r="B116" s="53"/>
      <c r="C116" s="53"/>
      <c r="D116" s="53"/>
      <c r="E116" s="53"/>
      <c r="F116" s="53"/>
      <c r="G116" s="53"/>
      <c r="H116" s="54"/>
      <c r="I116" s="53"/>
      <c r="J116" s="53"/>
      <c r="K116" s="53"/>
      <c r="L116" s="43"/>
      <c r="M116" s="43"/>
      <c r="N116" s="43"/>
      <c r="O116" s="43"/>
    </row>
    <row r="117" spans="1:15" ht="23.25">
      <c r="A117" s="53" t="s">
        <v>53</v>
      </c>
      <c r="B117" s="53"/>
      <c r="C117" s="53"/>
      <c r="D117" s="53"/>
      <c r="E117" s="53"/>
      <c r="F117" s="53"/>
      <c r="G117" s="53"/>
      <c r="H117" s="54"/>
      <c r="I117" s="53"/>
      <c r="J117" s="53"/>
      <c r="K117" s="53"/>
      <c r="L117" s="43"/>
      <c r="M117" s="43"/>
      <c r="N117" s="43"/>
      <c r="O117" s="43"/>
    </row>
    <row r="118" spans="1:15" ht="23.25">
      <c r="A118" s="53"/>
      <c r="B118" s="53"/>
      <c r="C118" s="53"/>
      <c r="D118" s="53"/>
      <c r="E118" s="53"/>
      <c r="F118" s="53"/>
      <c r="G118" s="53"/>
      <c r="H118" s="54"/>
      <c r="I118" s="53"/>
      <c r="J118" s="53"/>
      <c r="K118" s="53"/>
      <c r="L118" s="43"/>
      <c r="M118" s="43"/>
      <c r="N118" s="43"/>
      <c r="O118" s="43"/>
    </row>
    <row r="119" spans="1:15" ht="23.25">
      <c r="A119" s="45" t="s">
        <v>534</v>
      </c>
      <c r="B119" s="53"/>
      <c r="C119" s="53"/>
      <c r="D119" s="53"/>
      <c r="E119" s="53"/>
      <c r="F119" s="53"/>
      <c r="G119" s="53"/>
      <c r="H119" s="54"/>
      <c r="I119" s="53"/>
      <c r="J119" s="53"/>
      <c r="K119" s="53"/>
      <c r="L119" s="43"/>
      <c r="M119" s="43"/>
      <c r="N119" s="43"/>
      <c r="O119" s="43"/>
    </row>
    <row r="120" spans="1:15" ht="23.25">
      <c r="A120" s="53" t="s">
        <v>749</v>
      </c>
      <c r="B120" s="53"/>
      <c r="C120" s="53"/>
      <c r="D120" s="53"/>
      <c r="E120" s="53"/>
      <c r="F120" s="53"/>
      <c r="G120" s="53"/>
      <c r="H120" s="54"/>
      <c r="I120" s="53"/>
      <c r="J120" s="53"/>
      <c r="K120" s="53"/>
      <c r="L120" s="43"/>
      <c r="M120" s="43"/>
      <c r="N120" s="43"/>
      <c r="O120" s="43"/>
    </row>
    <row r="121" spans="1:15" ht="23.25">
      <c r="A121" s="53" t="s">
        <v>54</v>
      </c>
      <c r="B121" s="43"/>
      <c r="C121" s="43"/>
      <c r="D121" s="43"/>
      <c r="E121" s="43"/>
      <c r="F121" s="43"/>
      <c r="G121" s="43"/>
      <c r="H121" s="68"/>
      <c r="I121" s="43"/>
      <c r="J121" s="43"/>
      <c r="K121" s="43"/>
      <c r="L121" s="43"/>
      <c r="M121" s="43"/>
      <c r="N121" s="43"/>
      <c r="O121" s="43"/>
    </row>
    <row r="122" spans="1:15" ht="23.25">
      <c r="A122" s="53" t="s">
        <v>55</v>
      </c>
      <c r="B122" s="53"/>
      <c r="C122" s="53"/>
      <c r="D122" s="53"/>
      <c r="E122" s="53"/>
      <c r="F122" s="53"/>
      <c r="G122" s="53"/>
      <c r="H122" s="54"/>
      <c r="I122" s="53"/>
      <c r="J122" s="53"/>
      <c r="K122" s="53"/>
      <c r="L122" s="43"/>
      <c r="M122" s="43"/>
      <c r="N122" s="43"/>
      <c r="O122" s="43"/>
    </row>
    <row r="123" spans="1:15" ht="23.25">
      <c r="A123" s="53" t="s">
        <v>56</v>
      </c>
      <c r="B123" s="53"/>
      <c r="C123" s="53"/>
      <c r="D123" s="53"/>
      <c r="E123" s="53"/>
      <c r="F123" s="53"/>
      <c r="G123" s="53"/>
      <c r="H123" s="54"/>
      <c r="I123" s="53"/>
      <c r="J123" s="53"/>
      <c r="K123" s="53"/>
      <c r="L123" s="43"/>
      <c r="M123" s="43"/>
      <c r="N123" s="43"/>
      <c r="O123" s="43"/>
    </row>
    <row r="124" spans="1:15" ht="23.25">
      <c r="A124" s="53" t="s">
        <v>57</v>
      </c>
      <c r="B124" s="53"/>
      <c r="C124" s="53"/>
      <c r="D124" s="53"/>
      <c r="E124" s="53"/>
      <c r="F124" s="53"/>
      <c r="G124" s="53"/>
      <c r="H124" s="54"/>
      <c r="I124" s="53"/>
      <c r="J124" s="53"/>
      <c r="K124" s="53"/>
      <c r="L124" s="43"/>
      <c r="M124" s="43"/>
      <c r="N124" s="43"/>
      <c r="O124" s="43"/>
    </row>
    <row r="125" spans="1:15" ht="23.25">
      <c r="A125" s="53"/>
      <c r="B125" s="53"/>
      <c r="C125" s="53"/>
      <c r="D125" s="53"/>
      <c r="E125" s="53"/>
      <c r="F125" s="53"/>
      <c r="G125" s="53"/>
      <c r="H125" s="54"/>
      <c r="I125" s="53"/>
      <c r="J125" s="53"/>
      <c r="K125" s="53"/>
      <c r="L125" s="43"/>
      <c r="M125" s="43"/>
      <c r="N125" s="43"/>
      <c r="O125" s="43"/>
    </row>
    <row r="126" spans="1:15" ht="23.25">
      <c r="A126" s="53"/>
      <c r="B126" s="53"/>
      <c r="C126" s="53"/>
      <c r="D126" s="53"/>
      <c r="E126" s="53"/>
      <c r="F126" s="53"/>
      <c r="G126" s="53"/>
      <c r="H126" s="54"/>
      <c r="I126" s="53"/>
      <c r="J126" s="53"/>
      <c r="K126" s="53"/>
      <c r="L126" s="43"/>
      <c r="M126" s="43"/>
      <c r="N126" s="43"/>
      <c r="O126" s="43"/>
    </row>
    <row r="127" spans="1:15" ht="23.25">
      <c r="A127" s="45" t="s">
        <v>542</v>
      </c>
      <c r="B127" s="45"/>
      <c r="C127" s="53"/>
      <c r="D127" s="53"/>
      <c r="E127" s="53"/>
      <c r="F127" s="53"/>
      <c r="G127" s="53"/>
      <c r="H127" s="54"/>
      <c r="I127" s="53"/>
      <c r="J127" s="53"/>
      <c r="K127" s="53"/>
      <c r="L127" s="43"/>
      <c r="M127" s="43"/>
      <c r="N127" s="43"/>
      <c r="O127" s="43"/>
    </row>
    <row r="128" spans="1:15" ht="23.25">
      <c r="A128" s="53"/>
      <c r="B128" s="53"/>
      <c r="C128" s="53"/>
      <c r="D128" s="53"/>
      <c r="E128" s="53"/>
      <c r="F128" s="53"/>
      <c r="G128" s="53"/>
      <c r="H128" s="54"/>
      <c r="I128" s="53"/>
      <c r="J128" s="53"/>
      <c r="K128" s="53"/>
      <c r="L128" s="43"/>
      <c r="M128" s="43"/>
      <c r="N128" s="43"/>
      <c r="O128" s="43"/>
    </row>
    <row r="129" spans="1:15" ht="23.25">
      <c r="A129" s="53" t="s">
        <v>543</v>
      </c>
      <c r="B129" s="53"/>
      <c r="C129" s="53"/>
      <c r="D129" s="53"/>
      <c r="E129" s="53"/>
      <c r="F129" s="53" t="s">
        <v>544</v>
      </c>
      <c r="G129" s="53"/>
      <c r="H129" s="51">
        <f>ตาราง!I75</f>
        <v>110000</v>
      </c>
      <c r="I129" s="53" t="s">
        <v>146</v>
      </c>
      <c r="J129" s="53"/>
      <c r="K129" s="53"/>
      <c r="L129" s="43"/>
      <c r="M129" s="43"/>
      <c r="N129" s="43"/>
      <c r="O129" s="43"/>
    </row>
    <row r="130" spans="1:15" ht="23.25">
      <c r="A130" s="53"/>
      <c r="B130" s="53"/>
      <c r="C130" s="53"/>
      <c r="D130" s="53"/>
      <c r="E130" s="53"/>
      <c r="F130" s="53"/>
      <c r="G130" s="53"/>
      <c r="H130" s="54"/>
      <c r="I130" s="53"/>
      <c r="J130" s="53"/>
      <c r="K130" s="53"/>
      <c r="L130" s="43"/>
      <c r="M130" s="43"/>
      <c r="N130" s="43"/>
      <c r="O130" s="43"/>
    </row>
    <row r="131" spans="1:15" ht="23.25">
      <c r="A131" s="53"/>
      <c r="B131" s="53"/>
      <c r="C131" s="53"/>
      <c r="D131" s="53"/>
      <c r="E131" s="53"/>
      <c r="F131" s="53"/>
      <c r="G131" s="53"/>
      <c r="H131" s="54"/>
      <c r="I131" s="53"/>
      <c r="J131" s="53"/>
      <c r="K131" s="53"/>
      <c r="L131" s="43"/>
      <c r="M131" s="43"/>
      <c r="N131" s="43"/>
      <c r="O131" s="43"/>
    </row>
    <row r="132" spans="1:15" ht="23.25">
      <c r="A132" s="53"/>
      <c r="B132" s="53"/>
      <c r="C132" s="53"/>
      <c r="D132" s="53"/>
      <c r="E132" s="53"/>
      <c r="F132" s="53"/>
      <c r="G132" s="53"/>
      <c r="H132" s="54"/>
      <c r="I132" s="53"/>
      <c r="J132" s="53"/>
      <c r="K132" s="53"/>
      <c r="L132" s="43"/>
      <c r="M132" s="43"/>
      <c r="N132" s="43"/>
      <c r="O132" s="43"/>
    </row>
    <row r="133" spans="1:15" ht="23.25">
      <c r="A133" s="53"/>
      <c r="B133" s="53"/>
      <c r="C133" s="53"/>
      <c r="D133" s="53"/>
      <c r="E133" s="53"/>
      <c r="F133" s="53"/>
      <c r="G133" s="53"/>
      <c r="H133" s="54"/>
      <c r="I133" s="53"/>
      <c r="J133" s="53"/>
      <c r="K133" s="53"/>
      <c r="L133" s="43"/>
      <c r="M133" s="43"/>
      <c r="N133" s="43"/>
      <c r="O133" s="43"/>
    </row>
    <row r="134" spans="1:15" ht="23.25">
      <c r="A134" s="53"/>
      <c r="B134" s="53"/>
      <c r="C134" s="53"/>
      <c r="D134" s="53"/>
      <c r="E134" s="53"/>
      <c r="F134" s="53"/>
      <c r="G134" s="53"/>
      <c r="H134" s="54"/>
      <c r="I134" s="53"/>
      <c r="J134" s="53"/>
      <c r="K134" s="53"/>
      <c r="L134" s="43"/>
      <c r="M134" s="43"/>
      <c r="N134" s="43"/>
      <c r="O134" s="43"/>
    </row>
    <row r="135" spans="1:15" ht="23.25">
      <c r="A135" s="53"/>
      <c r="B135" s="53"/>
      <c r="C135" s="53"/>
      <c r="D135" s="53"/>
      <c r="E135" s="53"/>
      <c r="F135" s="53"/>
      <c r="G135" s="53"/>
      <c r="H135" s="54"/>
      <c r="I135" s="53"/>
      <c r="J135" s="53"/>
      <c r="K135" s="53"/>
      <c r="L135" s="43"/>
      <c r="M135" s="43"/>
      <c r="N135" s="43"/>
      <c r="O135" s="43"/>
    </row>
    <row r="136" spans="1:15" ht="23.25">
      <c r="A136" s="53"/>
      <c r="B136" s="53"/>
      <c r="C136" s="53"/>
      <c r="D136" s="53"/>
      <c r="E136" s="53"/>
      <c r="F136" s="53"/>
      <c r="G136" s="53"/>
      <c r="H136" s="54"/>
      <c r="I136" s="53"/>
      <c r="J136" s="53"/>
      <c r="K136" s="53"/>
      <c r="L136" s="43"/>
      <c r="M136" s="43"/>
      <c r="N136" s="43"/>
      <c r="O136" s="43"/>
    </row>
    <row r="137" spans="1:15" ht="23.25">
      <c r="A137" s="259" t="s">
        <v>789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53"/>
      <c r="L137" s="43"/>
      <c r="M137" s="43"/>
      <c r="N137" s="43"/>
      <c r="O137" s="43"/>
    </row>
    <row r="138" spans="1:15" ht="23.25">
      <c r="A138" s="258" t="s">
        <v>47</v>
      </c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43"/>
      <c r="M138" s="43"/>
      <c r="N138" s="43"/>
      <c r="O138" s="43"/>
    </row>
    <row r="139" spans="1:15" ht="23.25">
      <c r="A139" s="258" t="s">
        <v>987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43"/>
      <c r="M139" s="43"/>
      <c r="N139" s="43"/>
      <c r="O139" s="43"/>
    </row>
    <row r="140" spans="1:15" ht="23.25">
      <c r="A140" s="258" t="s">
        <v>131</v>
      </c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43"/>
      <c r="M140" s="43"/>
      <c r="N140" s="43"/>
      <c r="O140" s="43"/>
    </row>
    <row r="141" spans="1:15" ht="23.25">
      <c r="A141" s="77"/>
      <c r="B141" s="77"/>
      <c r="C141" s="77"/>
      <c r="D141" s="77"/>
      <c r="E141" s="77"/>
      <c r="F141" s="77"/>
      <c r="G141" s="77"/>
      <c r="H141" s="44"/>
      <c r="I141" s="77"/>
      <c r="J141" s="77"/>
      <c r="K141" s="77"/>
      <c r="L141" s="43"/>
      <c r="M141" s="43"/>
      <c r="N141" s="43"/>
      <c r="O141" s="43"/>
    </row>
    <row r="142" spans="1:15" ht="23.25">
      <c r="A142" s="258" t="s">
        <v>435</v>
      </c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43"/>
      <c r="M142" s="43"/>
      <c r="N142" s="43"/>
      <c r="O142" s="43"/>
    </row>
    <row r="143" spans="1:15" ht="23.25">
      <c r="A143" s="258" t="s">
        <v>569</v>
      </c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43"/>
      <c r="M143" s="43"/>
      <c r="N143" s="43"/>
      <c r="O143" s="43"/>
    </row>
    <row r="144" spans="1:15" ht="23.25">
      <c r="A144" s="258" t="s">
        <v>995</v>
      </c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43"/>
      <c r="M144" s="43"/>
      <c r="N144" s="43"/>
      <c r="O144" s="43"/>
    </row>
    <row r="145" spans="1:15" ht="23.25">
      <c r="A145" s="53"/>
      <c r="B145" s="53"/>
      <c r="C145" s="53"/>
      <c r="D145" s="53"/>
      <c r="E145" s="53"/>
      <c r="F145" s="53"/>
      <c r="G145" s="53"/>
      <c r="H145" s="54"/>
      <c r="I145" s="53"/>
      <c r="J145" s="53"/>
      <c r="K145" s="53"/>
      <c r="L145" s="43"/>
      <c r="M145" s="43"/>
      <c r="N145" s="43"/>
      <c r="O145" s="43"/>
    </row>
    <row r="146" spans="1:15" ht="23.25">
      <c r="A146" s="45" t="s">
        <v>488</v>
      </c>
      <c r="B146" s="45"/>
      <c r="C146" s="53"/>
      <c r="D146" s="53"/>
      <c r="E146" s="53"/>
      <c r="F146" s="53"/>
      <c r="G146" s="53"/>
      <c r="H146" s="54"/>
      <c r="I146" s="53"/>
      <c r="J146" s="53"/>
      <c r="K146" s="53"/>
      <c r="L146" s="43"/>
      <c r="M146" s="43"/>
      <c r="N146" s="43"/>
      <c r="O146" s="43"/>
    </row>
    <row r="147" spans="1:15" ht="23.25">
      <c r="A147" s="45"/>
      <c r="B147" s="45"/>
      <c r="C147" s="53"/>
      <c r="D147" s="53"/>
      <c r="E147" s="53"/>
      <c r="F147" s="53"/>
      <c r="G147" s="53"/>
      <c r="H147" s="54"/>
      <c r="I147" s="53"/>
      <c r="J147" s="53"/>
      <c r="K147" s="53"/>
      <c r="L147" s="43"/>
      <c r="M147" s="43"/>
      <c r="N147" s="43"/>
      <c r="O147" s="43"/>
    </row>
    <row r="148" spans="1:15" ht="23.25">
      <c r="A148" s="53" t="s">
        <v>1005</v>
      </c>
      <c r="B148" s="53"/>
      <c r="C148" s="53"/>
      <c r="D148" s="53"/>
      <c r="E148" s="53"/>
      <c r="F148" s="53"/>
      <c r="G148" s="53"/>
      <c r="H148" s="54"/>
      <c r="I148" s="53"/>
      <c r="J148" s="53"/>
      <c r="K148" s="53"/>
      <c r="L148" s="43"/>
      <c r="M148" s="43"/>
      <c r="N148" s="43"/>
      <c r="O148" s="43"/>
    </row>
    <row r="149" spans="1:15" ht="23.25">
      <c r="A149" s="53" t="s">
        <v>1006</v>
      </c>
      <c r="B149" s="53"/>
      <c r="C149" s="53"/>
      <c r="D149" s="53"/>
      <c r="E149" s="53"/>
      <c r="F149" s="53"/>
      <c r="G149" s="53"/>
      <c r="H149" s="54"/>
      <c r="I149" s="53"/>
      <c r="J149" s="53"/>
      <c r="K149" s="53"/>
      <c r="L149" s="43"/>
      <c r="M149" s="43"/>
      <c r="N149" s="43"/>
      <c r="O149" s="43"/>
    </row>
    <row r="150" spans="1:15" ht="23.25">
      <c r="A150" s="53"/>
      <c r="B150" s="53"/>
      <c r="C150" s="53"/>
      <c r="D150" s="53"/>
      <c r="E150" s="53"/>
      <c r="F150" s="53"/>
      <c r="G150" s="53"/>
      <c r="H150" s="54"/>
      <c r="I150" s="53"/>
      <c r="J150" s="53"/>
      <c r="K150" s="53"/>
      <c r="L150" s="43"/>
      <c r="M150" s="43"/>
      <c r="N150" s="43"/>
      <c r="O150" s="43"/>
    </row>
    <row r="151" spans="1:15" ht="23.25">
      <c r="A151" s="53"/>
      <c r="B151" s="53"/>
      <c r="C151" s="53"/>
      <c r="D151" s="53"/>
      <c r="E151" s="53"/>
      <c r="F151" s="53"/>
      <c r="G151" s="53"/>
      <c r="H151" s="54"/>
      <c r="I151" s="53"/>
      <c r="J151" s="53"/>
      <c r="K151" s="53"/>
      <c r="L151" s="43"/>
      <c r="M151" s="43"/>
      <c r="N151" s="43"/>
      <c r="O151" s="43"/>
    </row>
    <row r="152" spans="1:15" ht="23.25">
      <c r="A152" s="45" t="s">
        <v>534</v>
      </c>
      <c r="B152" s="53"/>
      <c r="C152" s="53"/>
      <c r="D152" s="53"/>
      <c r="E152" s="53"/>
      <c r="F152" s="53"/>
      <c r="G152" s="53"/>
      <c r="H152" s="54"/>
      <c r="I152" s="53"/>
      <c r="J152" s="53"/>
      <c r="K152" s="53"/>
      <c r="L152" s="43"/>
      <c r="M152" s="43"/>
      <c r="N152" s="43"/>
      <c r="O152" s="43"/>
    </row>
    <row r="153" spans="1:15" ht="23.25">
      <c r="A153" s="53" t="s">
        <v>1007</v>
      </c>
      <c r="B153" s="53"/>
      <c r="C153" s="53"/>
      <c r="D153" s="53"/>
      <c r="E153" s="53"/>
      <c r="F153" s="53"/>
      <c r="G153" s="53"/>
      <c r="H153" s="54"/>
      <c r="I153" s="53"/>
      <c r="J153" s="53"/>
      <c r="K153" s="53"/>
      <c r="L153" s="43"/>
      <c r="M153" s="43"/>
      <c r="N153" s="43"/>
      <c r="O153" s="43"/>
    </row>
    <row r="154" spans="1:15" ht="23.25">
      <c r="A154" s="53" t="s">
        <v>1008</v>
      </c>
      <c r="B154" s="53"/>
      <c r="C154" s="53"/>
      <c r="D154" s="53"/>
      <c r="E154" s="53"/>
      <c r="F154" s="53"/>
      <c r="G154" s="53"/>
      <c r="H154" s="54"/>
      <c r="I154" s="53"/>
      <c r="J154" s="53"/>
      <c r="K154" s="53"/>
      <c r="L154" s="43"/>
      <c r="M154" s="43"/>
      <c r="N154" s="43"/>
      <c r="O154" s="43"/>
    </row>
    <row r="155" spans="1:15" ht="23.25">
      <c r="A155" s="53" t="s">
        <v>1009</v>
      </c>
      <c r="B155" s="53"/>
      <c r="C155" s="53"/>
      <c r="D155" s="53"/>
      <c r="E155" s="53"/>
      <c r="F155" s="53"/>
      <c r="G155" s="53"/>
      <c r="H155" s="54"/>
      <c r="I155" s="53"/>
      <c r="J155" s="53"/>
      <c r="K155" s="53"/>
      <c r="L155" s="43"/>
      <c r="M155" s="43"/>
      <c r="N155" s="43"/>
      <c r="O155" s="43"/>
    </row>
    <row r="156" spans="1:15" s="36" customFormat="1" ht="23.25">
      <c r="A156" s="138"/>
      <c r="B156" s="138"/>
      <c r="C156" s="138"/>
      <c r="D156" s="138"/>
      <c r="E156" s="138"/>
      <c r="F156" s="138"/>
      <c r="G156" s="138"/>
      <c r="H156" s="139"/>
      <c r="I156" s="138"/>
      <c r="J156" s="138"/>
      <c r="K156" s="138"/>
      <c r="L156" s="140"/>
      <c r="M156" s="140"/>
      <c r="N156" s="140"/>
      <c r="O156" s="140"/>
    </row>
    <row r="157" spans="1:15" s="36" customFormat="1" ht="23.25">
      <c r="A157" s="138"/>
      <c r="B157" s="138"/>
      <c r="C157" s="138"/>
      <c r="D157" s="138"/>
      <c r="E157" s="138"/>
      <c r="F157" s="138"/>
      <c r="G157" s="138"/>
      <c r="H157" s="139"/>
      <c r="I157" s="138"/>
      <c r="J157" s="138"/>
      <c r="K157" s="138"/>
      <c r="L157" s="140"/>
      <c r="M157" s="140"/>
      <c r="N157" s="140"/>
      <c r="O157" s="140"/>
    </row>
    <row r="158" spans="1:15" s="36" customFormat="1" ht="23.25">
      <c r="A158" s="138"/>
      <c r="B158" s="138"/>
      <c r="C158" s="138"/>
      <c r="D158" s="138"/>
      <c r="E158" s="138"/>
      <c r="F158" s="138"/>
      <c r="G158" s="138"/>
      <c r="H158" s="139"/>
      <c r="I158" s="138"/>
      <c r="J158" s="138"/>
      <c r="K158" s="138"/>
      <c r="L158" s="140"/>
      <c r="M158" s="140"/>
      <c r="N158" s="140"/>
      <c r="O158" s="140"/>
    </row>
    <row r="159" spans="1:15" ht="23.25">
      <c r="A159" s="45" t="s">
        <v>542</v>
      </c>
      <c r="B159" s="45"/>
      <c r="C159" s="53"/>
      <c r="D159" s="53"/>
      <c r="E159" s="53"/>
      <c r="F159" s="53"/>
      <c r="G159" s="53"/>
      <c r="H159" s="54"/>
      <c r="I159" s="53"/>
      <c r="J159" s="53"/>
      <c r="K159" s="53"/>
      <c r="L159" s="43"/>
      <c r="M159" s="43"/>
      <c r="N159" s="43"/>
      <c r="O159" s="43"/>
    </row>
    <row r="160" spans="1:15" ht="23.25">
      <c r="A160" s="53"/>
      <c r="B160" s="53"/>
      <c r="C160" s="53"/>
      <c r="D160" s="53"/>
      <c r="E160" s="53"/>
      <c r="F160" s="53"/>
      <c r="G160" s="53"/>
      <c r="H160" s="54"/>
      <c r="I160" s="53"/>
      <c r="J160" s="53"/>
      <c r="K160" s="53"/>
      <c r="L160" s="43"/>
      <c r="M160" s="43"/>
      <c r="N160" s="43"/>
      <c r="O160" s="43"/>
    </row>
    <row r="161" spans="1:15" ht="23.25">
      <c r="A161" s="53" t="s">
        <v>590</v>
      </c>
      <c r="B161" s="53"/>
      <c r="C161" s="53"/>
      <c r="D161" s="53"/>
      <c r="E161" s="53"/>
      <c r="F161" s="53" t="s">
        <v>544</v>
      </c>
      <c r="G161" s="53"/>
      <c r="H161" s="51">
        <f>ตาราง!I102</f>
        <v>50000</v>
      </c>
      <c r="I161" s="53" t="s">
        <v>146</v>
      </c>
      <c r="J161" s="53"/>
      <c r="K161" s="53"/>
      <c r="L161" s="43"/>
      <c r="M161" s="43"/>
      <c r="N161" s="43"/>
      <c r="O161" s="43"/>
    </row>
    <row r="162" spans="1:15" ht="23.25">
      <c r="A162" s="53"/>
      <c r="B162" s="53"/>
      <c r="C162" s="53"/>
      <c r="D162" s="53"/>
      <c r="E162" s="53"/>
      <c r="F162" s="53"/>
      <c r="G162" s="53"/>
      <c r="H162" s="54"/>
      <c r="I162" s="53"/>
      <c r="J162" s="53"/>
      <c r="K162" s="53"/>
      <c r="L162" s="43"/>
      <c r="M162" s="43"/>
      <c r="N162" s="43"/>
      <c r="O162" s="43"/>
    </row>
    <row r="163" spans="1:15" ht="23.25">
      <c r="A163" s="53"/>
      <c r="B163" s="53"/>
      <c r="C163" s="53"/>
      <c r="D163" s="53"/>
      <c r="E163" s="53"/>
      <c r="F163" s="53"/>
      <c r="G163" s="53"/>
      <c r="H163" s="54"/>
      <c r="I163" s="53"/>
      <c r="J163" s="53"/>
      <c r="K163" s="53"/>
      <c r="L163" s="43"/>
      <c r="M163" s="43"/>
      <c r="N163" s="43"/>
      <c r="O163" s="43"/>
    </row>
    <row r="164" spans="1:15" ht="23.25">
      <c r="A164" s="53"/>
      <c r="B164" s="53"/>
      <c r="C164" s="53"/>
      <c r="D164" s="53"/>
      <c r="E164" s="53"/>
      <c r="F164" s="53"/>
      <c r="G164" s="53"/>
      <c r="H164" s="54"/>
      <c r="I164" s="53"/>
      <c r="J164" s="53"/>
      <c r="K164" s="53"/>
      <c r="L164" s="43"/>
      <c r="M164" s="43"/>
      <c r="N164" s="43"/>
      <c r="O164" s="43"/>
    </row>
    <row r="165" spans="1:15" ht="23.25">
      <c r="A165" s="53"/>
      <c r="B165" s="53"/>
      <c r="C165" s="53"/>
      <c r="D165" s="53"/>
      <c r="E165" s="53"/>
      <c r="F165" s="53"/>
      <c r="G165" s="53"/>
      <c r="H165" s="54"/>
      <c r="I165" s="53"/>
      <c r="J165" s="53"/>
      <c r="K165" s="53"/>
      <c r="L165" s="43"/>
      <c r="M165" s="43"/>
      <c r="N165" s="43"/>
      <c r="O165" s="43"/>
    </row>
    <row r="166" spans="1:15" ht="23.25">
      <c r="A166" s="53"/>
      <c r="B166" s="53"/>
      <c r="C166" s="53"/>
      <c r="D166" s="53"/>
      <c r="E166" s="53"/>
      <c r="F166" s="53"/>
      <c r="G166" s="53"/>
      <c r="H166" s="54"/>
      <c r="I166" s="53"/>
      <c r="J166" s="53"/>
      <c r="K166" s="53"/>
      <c r="L166" s="43"/>
      <c r="M166" s="43"/>
      <c r="N166" s="43"/>
      <c r="O166" s="43"/>
    </row>
    <row r="167" spans="1:15" ht="23.25">
      <c r="A167" s="53"/>
      <c r="B167" s="53"/>
      <c r="C167" s="53"/>
      <c r="D167" s="53"/>
      <c r="E167" s="53"/>
      <c r="F167" s="53"/>
      <c r="G167" s="53"/>
      <c r="H167" s="54"/>
      <c r="I167" s="53"/>
      <c r="J167" s="53"/>
      <c r="K167" s="53"/>
      <c r="L167" s="43"/>
      <c r="M167" s="43"/>
      <c r="N167" s="43"/>
      <c r="O167" s="43"/>
    </row>
    <row r="168" spans="1:15" ht="23.25">
      <c r="A168" s="53"/>
      <c r="B168" s="53"/>
      <c r="C168" s="53"/>
      <c r="D168" s="53"/>
      <c r="E168" s="53"/>
      <c r="F168" s="53"/>
      <c r="G168" s="53"/>
      <c r="H168" s="54"/>
      <c r="I168" s="53"/>
      <c r="J168" s="53"/>
      <c r="K168" s="53"/>
      <c r="L168" s="43"/>
      <c r="M168" s="43"/>
      <c r="N168" s="43"/>
      <c r="O168" s="43"/>
    </row>
    <row r="169" spans="1:15" ht="23.25">
      <c r="A169" s="53"/>
      <c r="B169" s="53"/>
      <c r="C169" s="53"/>
      <c r="D169" s="53"/>
      <c r="E169" s="53"/>
      <c r="F169" s="53"/>
      <c r="G169" s="53"/>
      <c r="H169" s="54"/>
      <c r="I169" s="53"/>
      <c r="J169" s="53"/>
      <c r="K169" s="53"/>
      <c r="L169" s="43"/>
      <c r="M169" s="43"/>
      <c r="N169" s="43"/>
      <c r="O169" s="43"/>
    </row>
    <row r="170" spans="1:15" ht="23.25">
      <c r="A170" s="53"/>
      <c r="B170" s="53"/>
      <c r="C170" s="53"/>
      <c r="D170" s="53"/>
      <c r="E170" s="53"/>
      <c r="F170" s="53"/>
      <c r="G170" s="53"/>
      <c r="H170" s="54"/>
      <c r="I170" s="53"/>
      <c r="J170" s="53"/>
      <c r="K170" s="53"/>
      <c r="L170" s="43"/>
      <c r="M170" s="43"/>
      <c r="N170" s="43"/>
      <c r="O170" s="43"/>
    </row>
    <row r="171" spans="1:15" ht="23.25">
      <c r="A171" s="259" t="s">
        <v>790</v>
      </c>
      <c r="B171" s="259"/>
      <c r="C171" s="259"/>
      <c r="D171" s="259"/>
      <c r="E171" s="259"/>
      <c r="F171" s="259"/>
      <c r="G171" s="259"/>
      <c r="H171" s="259"/>
      <c r="I171" s="259"/>
      <c r="J171" s="259"/>
      <c r="K171" s="53"/>
      <c r="L171" s="43"/>
      <c r="M171" s="43"/>
      <c r="N171" s="43"/>
      <c r="O171" s="43"/>
    </row>
    <row r="172" spans="1:15" ht="23.25">
      <c r="A172" s="258" t="s">
        <v>47</v>
      </c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43"/>
      <c r="M172" s="43"/>
      <c r="N172" s="43"/>
      <c r="O172" s="43"/>
    </row>
    <row r="173" spans="1:15" ht="23.25">
      <c r="A173" s="258" t="s">
        <v>987</v>
      </c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43"/>
      <c r="M173" s="43"/>
      <c r="N173" s="43"/>
      <c r="O173" s="43"/>
    </row>
    <row r="174" spans="1:15" ht="23.25">
      <c r="A174" s="258" t="s">
        <v>131</v>
      </c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43"/>
      <c r="M174" s="43"/>
      <c r="N174" s="43"/>
      <c r="O174" s="43"/>
    </row>
    <row r="175" spans="1:15" ht="23.25">
      <c r="A175" s="77"/>
      <c r="B175" s="77"/>
      <c r="C175" s="77"/>
      <c r="D175" s="77"/>
      <c r="E175" s="77"/>
      <c r="F175" s="77"/>
      <c r="G175" s="77"/>
      <c r="H175" s="44"/>
      <c r="I175" s="77"/>
      <c r="J175" s="77"/>
      <c r="K175" s="77"/>
      <c r="L175" s="43"/>
      <c r="M175" s="43"/>
      <c r="N175" s="43"/>
      <c r="O175" s="43"/>
    </row>
    <row r="176" spans="1:15" ht="23.25">
      <c r="A176" s="258" t="s">
        <v>435</v>
      </c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43"/>
      <c r="M176" s="43"/>
      <c r="N176" s="43"/>
      <c r="O176" s="43"/>
    </row>
    <row r="177" spans="1:15" ht="23.25">
      <c r="A177" s="258" t="s">
        <v>477</v>
      </c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43"/>
      <c r="M177" s="43"/>
      <c r="N177" s="43"/>
      <c r="O177" s="43"/>
    </row>
    <row r="178" spans="1:15" ht="23.25">
      <c r="A178" s="258" t="s">
        <v>553</v>
      </c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43"/>
      <c r="M178" s="43"/>
      <c r="N178" s="43"/>
      <c r="O178" s="43"/>
    </row>
    <row r="179" spans="1:15" ht="23.25">
      <c r="A179" s="53"/>
      <c r="B179" s="53"/>
      <c r="C179" s="53"/>
      <c r="D179" s="53"/>
      <c r="E179" s="53"/>
      <c r="F179" s="53"/>
      <c r="G179" s="53"/>
      <c r="H179" s="54"/>
      <c r="I179" s="53"/>
      <c r="J179" s="53"/>
      <c r="K179" s="53"/>
      <c r="L179" s="43"/>
      <c r="M179" s="43"/>
      <c r="N179" s="43"/>
      <c r="O179" s="43"/>
    </row>
    <row r="180" spans="1:15" ht="23.25">
      <c r="A180" s="45" t="s">
        <v>488</v>
      </c>
      <c r="B180" s="45"/>
      <c r="C180" s="53"/>
      <c r="D180" s="53"/>
      <c r="E180" s="53"/>
      <c r="F180" s="53"/>
      <c r="G180" s="53"/>
      <c r="H180" s="54"/>
      <c r="I180" s="53"/>
      <c r="J180" s="53"/>
      <c r="K180" s="53"/>
      <c r="L180" s="43"/>
      <c r="M180" s="43"/>
      <c r="N180" s="43"/>
      <c r="O180" s="43"/>
    </row>
    <row r="181" spans="1:15" ht="23.25">
      <c r="A181" s="45"/>
      <c r="B181" s="45"/>
      <c r="C181" s="53"/>
      <c r="D181" s="53"/>
      <c r="E181" s="53"/>
      <c r="F181" s="53"/>
      <c r="G181" s="53"/>
      <c r="H181" s="54"/>
      <c r="I181" s="53"/>
      <c r="J181" s="53"/>
      <c r="K181" s="53"/>
      <c r="L181" s="43"/>
      <c r="M181" s="43"/>
      <c r="N181" s="43"/>
      <c r="O181" s="43"/>
    </row>
    <row r="182" spans="1:15" ht="23.25">
      <c r="A182" s="53" t="s">
        <v>554</v>
      </c>
      <c r="B182" s="53"/>
      <c r="C182" s="53"/>
      <c r="D182" s="53"/>
      <c r="E182" s="53"/>
      <c r="F182" s="53"/>
      <c r="G182" s="53"/>
      <c r="H182" s="54"/>
      <c r="I182" s="53"/>
      <c r="J182" s="53"/>
      <c r="K182" s="53"/>
      <c r="L182" s="43"/>
      <c r="M182" s="43"/>
      <c r="N182" s="43"/>
      <c r="O182" s="43"/>
    </row>
    <row r="183" spans="1:15" ht="23.25">
      <c r="A183" s="53" t="s">
        <v>555</v>
      </c>
      <c r="B183" s="53"/>
      <c r="C183" s="53"/>
      <c r="D183" s="53"/>
      <c r="E183" s="53"/>
      <c r="F183" s="53"/>
      <c r="G183" s="53"/>
      <c r="H183" s="54"/>
      <c r="I183" s="53"/>
      <c r="J183" s="53"/>
      <c r="K183" s="53"/>
      <c r="L183" s="43"/>
      <c r="M183" s="43"/>
      <c r="N183" s="43"/>
      <c r="O183" s="43"/>
    </row>
    <row r="184" spans="1:15" ht="23.25">
      <c r="A184" s="53" t="s">
        <v>556</v>
      </c>
      <c r="B184" s="53"/>
      <c r="C184" s="53"/>
      <c r="D184" s="53"/>
      <c r="E184" s="53"/>
      <c r="F184" s="53"/>
      <c r="G184" s="53"/>
      <c r="H184" s="54"/>
      <c r="I184" s="53"/>
      <c r="J184" s="53"/>
      <c r="K184" s="53"/>
      <c r="L184" s="43"/>
      <c r="M184" s="43"/>
      <c r="N184" s="43"/>
      <c r="O184" s="43"/>
    </row>
    <row r="185" spans="1:15" ht="23.25">
      <c r="A185" s="53"/>
      <c r="B185" s="53"/>
      <c r="C185" s="53"/>
      <c r="D185" s="53"/>
      <c r="E185" s="53"/>
      <c r="F185" s="53"/>
      <c r="G185" s="53"/>
      <c r="H185" s="54"/>
      <c r="I185" s="53"/>
      <c r="J185" s="53"/>
      <c r="K185" s="53"/>
      <c r="L185" s="43"/>
      <c r="M185" s="43"/>
      <c r="N185" s="43"/>
      <c r="O185" s="43"/>
    </row>
    <row r="186" spans="1:15" ht="23.25">
      <c r="A186" s="45" t="s">
        <v>534</v>
      </c>
      <c r="B186" s="53"/>
      <c r="C186" s="53"/>
      <c r="D186" s="53"/>
      <c r="E186" s="53"/>
      <c r="F186" s="53"/>
      <c r="G186" s="53"/>
      <c r="H186" s="54"/>
      <c r="I186" s="53"/>
      <c r="J186" s="53"/>
      <c r="K186" s="53"/>
      <c r="L186" s="43"/>
      <c r="M186" s="43"/>
      <c r="N186" s="43"/>
      <c r="O186" s="43"/>
    </row>
    <row r="187" spans="1:15" ht="23.25">
      <c r="A187" s="53"/>
      <c r="B187" s="53"/>
      <c r="C187" s="53"/>
      <c r="D187" s="53"/>
      <c r="E187" s="53"/>
      <c r="F187" s="53"/>
      <c r="G187" s="53"/>
      <c r="H187" s="54"/>
      <c r="I187" s="53"/>
      <c r="J187" s="53"/>
      <c r="K187" s="53"/>
      <c r="L187" s="43"/>
      <c r="M187" s="43"/>
      <c r="N187" s="43"/>
      <c r="O187" s="43"/>
    </row>
    <row r="188" spans="1:15" ht="23.25">
      <c r="A188" s="53" t="s">
        <v>557</v>
      </c>
      <c r="B188" s="53"/>
      <c r="C188" s="53"/>
      <c r="D188" s="53"/>
      <c r="E188" s="53"/>
      <c r="F188" s="53"/>
      <c r="G188" s="53"/>
      <c r="H188" s="54"/>
      <c r="I188" s="53"/>
      <c r="J188" s="53"/>
      <c r="K188" s="53"/>
      <c r="L188" s="43"/>
      <c r="M188" s="43"/>
      <c r="N188" s="43"/>
      <c r="O188" s="43"/>
    </row>
    <row r="189" spans="1:15" ht="23.25">
      <c r="A189" s="53" t="s">
        <v>559</v>
      </c>
      <c r="B189" s="53"/>
      <c r="C189" s="53"/>
      <c r="D189" s="53"/>
      <c r="E189" s="53"/>
      <c r="F189" s="53"/>
      <c r="G189" s="53"/>
      <c r="H189" s="54"/>
      <c r="I189" s="53"/>
      <c r="J189" s="53"/>
      <c r="K189" s="53"/>
      <c r="L189" s="43"/>
      <c r="M189" s="43"/>
      <c r="N189" s="43"/>
      <c r="O189" s="43"/>
    </row>
    <row r="190" spans="1:15" ht="23.25">
      <c r="A190" s="53" t="s">
        <v>560</v>
      </c>
      <c r="B190" s="53"/>
      <c r="C190" s="53"/>
      <c r="D190" s="53"/>
      <c r="E190" s="53"/>
      <c r="F190" s="53"/>
      <c r="G190" s="53"/>
      <c r="H190" s="54"/>
      <c r="I190" s="53"/>
      <c r="J190" s="53"/>
      <c r="K190" s="53"/>
      <c r="L190" s="43"/>
      <c r="M190" s="43"/>
      <c r="N190" s="43"/>
      <c r="O190" s="43"/>
    </row>
    <row r="191" spans="1:15" ht="23.25">
      <c r="A191" s="53" t="s">
        <v>561</v>
      </c>
      <c r="B191" s="53"/>
      <c r="C191" s="53"/>
      <c r="D191" s="53"/>
      <c r="E191" s="53"/>
      <c r="F191" s="53"/>
      <c r="G191" s="53"/>
      <c r="H191" s="54"/>
      <c r="I191" s="53"/>
      <c r="J191" s="53"/>
      <c r="K191" s="53"/>
      <c r="L191" s="43"/>
      <c r="M191" s="43"/>
      <c r="N191" s="43"/>
      <c r="O191" s="43"/>
    </row>
    <row r="192" spans="1:15" ht="23.25">
      <c r="A192" s="53"/>
      <c r="B192" s="53"/>
      <c r="C192" s="53"/>
      <c r="D192" s="53"/>
      <c r="E192" s="53"/>
      <c r="F192" s="53"/>
      <c r="G192" s="53"/>
      <c r="H192" s="54"/>
      <c r="I192" s="53"/>
      <c r="J192" s="53"/>
      <c r="K192" s="53"/>
      <c r="L192" s="43"/>
      <c r="M192" s="43"/>
      <c r="N192" s="43"/>
      <c r="O192" s="43"/>
    </row>
    <row r="193" spans="1:15" ht="23.25">
      <c r="A193" s="45" t="s">
        <v>542</v>
      </c>
      <c r="B193" s="45"/>
      <c r="C193" s="53"/>
      <c r="D193" s="53"/>
      <c r="E193" s="53"/>
      <c r="F193" s="53"/>
      <c r="G193" s="53"/>
      <c r="H193" s="54"/>
      <c r="I193" s="53"/>
      <c r="J193" s="53"/>
      <c r="K193" s="53"/>
      <c r="L193" s="43"/>
      <c r="M193" s="43"/>
      <c r="N193" s="43"/>
      <c r="O193" s="43"/>
    </row>
    <row r="194" spans="1:15" ht="23.25">
      <c r="A194" s="53"/>
      <c r="B194" s="53"/>
      <c r="C194" s="53"/>
      <c r="D194" s="53"/>
      <c r="E194" s="53"/>
      <c r="F194" s="53"/>
      <c r="G194" s="53"/>
      <c r="H194" s="54"/>
      <c r="I194" s="53"/>
      <c r="J194" s="53"/>
      <c r="K194" s="53"/>
      <c r="L194" s="43"/>
      <c r="M194" s="43"/>
      <c r="N194" s="43"/>
      <c r="O194" s="43"/>
    </row>
    <row r="195" spans="1:15" ht="23.25">
      <c r="A195" s="53" t="s">
        <v>562</v>
      </c>
      <c r="B195" s="53"/>
      <c r="C195" s="53"/>
      <c r="D195" s="53"/>
      <c r="E195" s="53"/>
      <c r="F195" s="53" t="s">
        <v>544</v>
      </c>
      <c r="G195" s="53"/>
      <c r="H195" s="51">
        <f>ตาราง!I123</f>
        <v>1141600</v>
      </c>
      <c r="I195" s="53" t="s">
        <v>146</v>
      </c>
      <c r="J195" s="53"/>
      <c r="K195" s="53"/>
      <c r="L195" s="43"/>
      <c r="M195" s="43"/>
      <c r="N195" s="43"/>
      <c r="O195" s="43"/>
    </row>
    <row r="196" spans="1:15" ht="23.25">
      <c r="A196" s="53"/>
      <c r="B196" s="53"/>
      <c r="C196" s="53"/>
      <c r="D196" s="53"/>
      <c r="E196" s="53"/>
      <c r="F196" s="53"/>
      <c r="G196" s="53"/>
      <c r="H196" s="54"/>
      <c r="I196" s="53"/>
      <c r="J196" s="53"/>
      <c r="K196" s="53"/>
      <c r="L196" s="43"/>
      <c r="M196" s="43"/>
      <c r="N196" s="43"/>
      <c r="O196" s="43"/>
    </row>
    <row r="197" spans="1:15" ht="23.25">
      <c r="A197" s="53"/>
      <c r="B197" s="53"/>
      <c r="C197" s="53"/>
      <c r="D197" s="53"/>
      <c r="E197" s="53"/>
      <c r="F197" s="53"/>
      <c r="G197" s="53"/>
      <c r="H197" s="54"/>
      <c r="I197" s="53"/>
      <c r="J197" s="53"/>
      <c r="K197" s="53"/>
      <c r="L197" s="43"/>
      <c r="M197" s="43"/>
      <c r="N197" s="43"/>
      <c r="O197" s="43"/>
    </row>
    <row r="198" spans="1:15" ht="23.25">
      <c r="A198" s="53"/>
      <c r="B198" s="53"/>
      <c r="C198" s="53"/>
      <c r="D198" s="53"/>
      <c r="E198" s="53"/>
      <c r="F198" s="53"/>
      <c r="G198" s="53"/>
      <c r="H198" s="54"/>
      <c r="I198" s="53"/>
      <c r="J198" s="53"/>
      <c r="K198" s="53"/>
      <c r="L198" s="43"/>
      <c r="M198" s="43"/>
      <c r="N198" s="43"/>
      <c r="O198" s="43"/>
    </row>
    <row r="199" spans="1:15" ht="23.25">
      <c r="A199" s="53"/>
      <c r="B199" s="53"/>
      <c r="C199" s="53"/>
      <c r="D199" s="53"/>
      <c r="E199" s="53"/>
      <c r="F199" s="53"/>
      <c r="G199" s="53"/>
      <c r="H199" s="54"/>
      <c r="I199" s="53"/>
      <c r="J199" s="53"/>
      <c r="K199" s="53"/>
      <c r="L199" s="43"/>
      <c r="M199" s="43"/>
      <c r="N199" s="43"/>
      <c r="O199" s="43"/>
    </row>
    <row r="200" spans="1:15" ht="23.25">
      <c r="A200" s="53"/>
      <c r="B200" s="53"/>
      <c r="C200" s="53"/>
      <c r="D200" s="53"/>
      <c r="E200" s="53"/>
      <c r="F200" s="53"/>
      <c r="G200" s="53"/>
      <c r="H200" s="54"/>
      <c r="I200" s="53"/>
      <c r="J200" s="53"/>
      <c r="K200" s="53"/>
      <c r="L200" s="43"/>
      <c r="M200" s="43"/>
      <c r="N200" s="43"/>
      <c r="O200" s="43"/>
    </row>
    <row r="201" spans="1:15" ht="23.25">
      <c r="A201" s="53"/>
      <c r="B201" s="53"/>
      <c r="C201" s="53"/>
      <c r="D201" s="53"/>
      <c r="E201" s="53"/>
      <c r="F201" s="53"/>
      <c r="G201" s="53"/>
      <c r="H201" s="54"/>
      <c r="I201" s="53"/>
      <c r="J201" s="53"/>
      <c r="K201" s="53"/>
      <c r="L201" s="43"/>
      <c r="M201" s="43"/>
      <c r="N201" s="43"/>
      <c r="O201" s="43"/>
    </row>
    <row r="202" spans="1:15" ht="23.25">
      <c r="A202" s="53"/>
      <c r="B202" s="53"/>
      <c r="C202" s="53"/>
      <c r="D202" s="53"/>
      <c r="E202" s="53"/>
      <c r="F202" s="53"/>
      <c r="G202" s="53"/>
      <c r="H202" s="54"/>
      <c r="I202" s="53"/>
      <c r="J202" s="53"/>
      <c r="K202" s="53"/>
      <c r="L202" s="43"/>
      <c r="M202" s="43"/>
      <c r="N202" s="43"/>
      <c r="O202" s="43"/>
    </row>
    <row r="203" spans="1:15" ht="23.25">
      <c r="A203" s="53"/>
      <c r="B203" s="53"/>
      <c r="C203" s="53"/>
      <c r="D203" s="53"/>
      <c r="E203" s="53"/>
      <c r="F203" s="53"/>
      <c r="G203" s="53"/>
      <c r="H203" s="54"/>
      <c r="I203" s="53"/>
      <c r="J203" s="53"/>
      <c r="K203" s="53"/>
      <c r="L203" s="43"/>
      <c r="M203" s="43"/>
      <c r="N203" s="43"/>
      <c r="O203" s="43"/>
    </row>
    <row r="204" spans="1:15" ht="23.25">
      <c r="A204" s="53"/>
      <c r="B204" s="53"/>
      <c r="C204" s="53"/>
      <c r="D204" s="53"/>
      <c r="E204" s="53"/>
      <c r="F204" s="53"/>
      <c r="G204" s="53"/>
      <c r="H204" s="54"/>
      <c r="I204" s="53"/>
      <c r="J204" s="53"/>
      <c r="K204" s="53"/>
      <c r="L204" s="43"/>
      <c r="M204" s="43"/>
      <c r="N204" s="43"/>
      <c r="O204" s="43"/>
    </row>
    <row r="205" spans="1:15" ht="23.25">
      <c r="A205" s="259" t="s">
        <v>1010</v>
      </c>
      <c r="B205" s="259"/>
      <c r="C205" s="259"/>
      <c r="D205" s="259"/>
      <c r="E205" s="259"/>
      <c r="F205" s="259"/>
      <c r="G205" s="259"/>
      <c r="H205" s="259"/>
      <c r="I205" s="259"/>
      <c r="J205" s="259"/>
      <c r="K205" s="53"/>
      <c r="L205" s="43"/>
      <c r="M205" s="43"/>
      <c r="N205" s="43"/>
      <c r="O205" s="43"/>
    </row>
    <row r="206" spans="1:15" ht="23.25">
      <c r="A206" s="258" t="s">
        <v>47</v>
      </c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43"/>
      <c r="M206" s="43"/>
      <c r="N206" s="43"/>
      <c r="O206" s="43"/>
    </row>
    <row r="207" spans="1:15" ht="23.25">
      <c r="A207" s="258" t="s">
        <v>987</v>
      </c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43"/>
      <c r="M207" s="43"/>
      <c r="N207" s="43"/>
      <c r="O207" s="43"/>
    </row>
    <row r="208" spans="1:15" ht="23.25">
      <c r="A208" s="258" t="s">
        <v>131</v>
      </c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43"/>
      <c r="M208" s="43"/>
      <c r="N208" s="43"/>
      <c r="O208" s="43"/>
    </row>
    <row r="209" spans="1:15" ht="23.25">
      <c r="A209" s="77"/>
      <c r="B209" s="77"/>
      <c r="C209" s="77"/>
      <c r="D209" s="77"/>
      <c r="E209" s="77"/>
      <c r="F209" s="77"/>
      <c r="G209" s="77"/>
      <c r="H209" s="44"/>
      <c r="I209" s="77"/>
      <c r="J209" s="77"/>
      <c r="K209" s="77"/>
      <c r="L209" s="43"/>
      <c r="M209" s="43"/>
      <c r="N209" s="43"/>
      <c r="O209" s="43"/>
    </row>
    <row r="210" spans="1:15" ht="23.25">
      <c r="A210" s="258" t="s">
        <v>435</v>
      </c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43"/>
      <c r="M210" s="43"/>
      <c r="N210" s="43"/>
      <c r="O210" s="43"/>
    </row>
    <row r="211" spans="1:15" ht="23.25">
      <c r="A211" s="258" t="s">
        <v>477</v>
      </c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43"/>
      <c r="M211" s="43"/>
      <c r="N211" s="43"/>
      <c r="O211" s="43"/>
    </row>
    <row r="212" spans="1:15" ht="23.25">
      <c r="A212" s="258" t="s">
        <v>563</v>
      </c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43"/>
      <c r="M212" s="43"/>
      <c r="N212" s="43"/>
      <c r="O212" s="43"/>
    </row>
    <row r="213" spans="1:15" ht="23.25">
      <c r="A213" s="53"/>
      <c r="B213" s="53"/>
      <c r="C213" s="53"/>
      <c r="D213" s="53"/>
      <c r="E213" s="53"/>
      <c r="F213" s="53"/>
      <c r="G213" s="53"/>
      <c r="H213" s="54"/>
      <c r="I213" s="53"/>
      <c r="J213" s="53"/>
      <c r="K213" s="53"/>
      <c r="L213" s="43"/>
      <c r="M213" s="43"/>
      <c r="N213" s="43"/>
      <c r="O213" s="43"/>
    </row>
    <row r="214" spans="1:15" ht="23.25">
      <c r="A214" s="45" t="s">
        <v>488</v>
      </c>
      <c r="B214" s="45"/>
      <c r="C214" s="53"/>
      <c r="D214" s="53"/>
      <c r="E214" s="53"/>
      <c r="F214" s="53"/>
      <c r="G214" s="53"/>
      <c r="H214" s="54"/>
      <c r="I214" s="53"/>
      <c r="J214" s="53"/>
      <c r="K214" s="53"/>
      <c r="L214" s="43"/>
      <c r="M214" s="43"/>
      <c r="N214" s="43"/>
      <c r="O214" s="43"/>
    </row>
    <row r="215" spans="1:15" ht="23.25">
      <c r="A215" s="45"/>
      <c r="B215" s="45"/>
      <c r="C215" s="53"/>
      <c r="D215" s="53"/>
      <c r="E215" s="53"/>
      <c r="F215" s="53"/>
      <c r="G215" s="53"/>
      <c r="H215" s="54"/>
      <c r="I215" s="53"/>
      <c r="J215" s="53"/>
      <c r="K215" s="53"/>
      <c r="L215" s="43"/>
      <c r="M215" s="43"/>
      <c r="N215" s="43"/>
      <c r="O215" s="43"/>
    </row>
    <row r="216" spans="1:15" ht="23.25">
      <c r="A216" s="53" t="s">
        <v>564</v>
      </c>
      <c r="B216" s="53"/>
      <c r="C216" s="53"/>
      <c r="D216" s="53"/>
      <c r="E216" s="53"/>
      <c r="F216" s="53"/>
      <c r="G216" s="53"/>
      <c r="H216" s="54"/>
      <c r="I216" s="53"/>
      <c r="J216" s="53"/>
      <c r="K216" s="53"/>
      <c r="L216" s="43"/>
      <c r="M216" s="43"/>
      <c r="N216" s="43"/>
      <c r="O216" s="43"/>
    </row>
    <row r="217" spans="1:15" ht="23.25">
      <c r="A217" s="53" t="s">
        <v>565</v>
      </c>
      <c r="B217" s="53"/>
      <c r="C217" s="53"/>
      <c r="D217" s="53"/>
      <c r="E217" s="53"/>
      <c r="F217" s="53"/>
      <c r="G217" s="53"/>
      <c r="H217" s="54"/>
      <c r="I217" s="53"/>
      <c r="J217" s="53"/>
      <c r="K217" s="53"/>
      <c r="L217" s="43"/>
      <c r="M217" s="43"/>
      <c r="N217" s="43"/>
      <c r="O217" s="43"/>
    </row>
    <row r="218" spans="1:15" ht="23.25">
      <c r="A218" s="53"/>
      <c r="B218" s="53"/>
      <c r="C218" s="53"/>
      <c r="D218" s="53"/>
      <c r="E218" s="53"/>
      <c r="F218" s="53"/>
      <c r="G218" s="53"/>
      <c r="H218" s="54"/>
      <c r="I218" s="53"/>
      <c r="J218" s="53"/>
      <c r="K218" s="53"/>
      <c r="L218" s="43"/>
      <c r="M218" s="43"/>
      <c r="N218" s="43"/>
      <c r="O218" s="43"/>
    </row>
    <row r="219" spans="1:15" ht="23.25">
      <c r="A219" s="53"/>
      <c r="B219" s="53"/>
      <c r="C219" s="53"/>
      <c r="D219" s="53"/>
      <c r="E219" s="53"/>
      <c r="F219" s="53"/>
      <c r="G219" s="53"/>
      <c r="H219" s="54"/>
      <c r="I219" s="53"/>
      <c r="J219" s="53"/>
      <c r="K219" s="53"/>
      <c r="L219" s="43"/>
      <c r="M219" s="43"/>
      <c r="N219" s="43"/>
      <c r="O219" s="43"/>
    </row>
    <row r="220" spans="1:15" ht="23.25">
      <c r="A220" s="45" t="s">
        <v>534</v>
      </c>
      <c r="B220" s="53"/>
      <c r="C220" s="53"/>
      <c r="D220" s="53"/>
      <c r="E220" s="53"/>
      <c r="F220" s="53"/>
      <c r="G220" s="53"/>
      <c r="H220" s="54"/>
      <c r="I220" s="53"/>
      <c r="J220" s="53"/>
      <c r="K220" s="53"/>
      <c r="L220" s="43"/>
      <c r="M220" s="43"/>
      <c r="N220" s="43"/>
      <c r="O220" s="43"/>
    </row>
    <row r="221" spans="1:15" ht="23.25">
      <c r="A221" s="45"/>
      <c r="B221" s="53"/>
      <c r="C221" s="53"/>
      <c r="D221" s="53"/>
      <c r="E221" s="53"/>
      <c r="F221" s="53"/>
      <c r="G221" s="53"/>
      <c r="H221" s="54"/>
      <c r="I221" s="53"/>
      <c r="J221" s="53"/>
      <c r="K221" s="53"/>
      <c r="L221" s="43"/>
      <c r="M221" s="43"/>
      <c r="N221" s="43"/>
      <c r="O221" s="43"/>
    </row>
    <row r="222" spans="1:15" ht="23.25">
      <c r="A222" s="53"/>
      <c r="B222" s="53"/>
      <c r="C222" s="53"/>
      <c r="D222" s="53"/>
      <c r="E222" s="53"/>
      <c r="F222" s="53"/>
      <c r="G222" s="53"/>
      <c r="H222" s="54"/>
      <c r="I222" s="53"/>
      <c r="J222" s="53"/>
      <c r="K222" s="53"/>
      <c r="L222" s="43"/>
      <c r="M222" s="43"/>
      <c r="N222" s="43"/>
      <c r="O222" s="43"/>
    </row>
    <row r="223" spans="1:15" ht="23.25">
      <c r="A223" s="53" t="s">
        <v>566</v>
      </c>
      <c r="B223" s="53"/>
      <c r="C223" s="53"/>
      <c r="D223" s="53"/>
      <c r="E223" s="53"/>
      <c r="F223" s="53"/>
      <c r="G223" s="53"/>
      <c r="H223" s="54"/>
      <c r="I223" s="53"/>
      <c r="J223" s="53"/>
      <c r="K223" s="53"/>
      <c r="L223" s="43"/>
      <c r="M223" s="43"/>
      <c r="N223" s="43"/>
      <c r="O223" s="43"/>
    </row>
    <row r="224" spans="1:15" ht="23.25">
      <c r="A224" s="53" t="s">
        <v>567</v>
      </c>
      <c r="B224" s="53"/>
      <c r="C224" s="53"/>
      <c r="D224" s="53"/>
      <c r="E224" s="53"/>
      <c r="F224" s="53"/>
      <c r="G224" s="53"/>
      <c r="H224" s="54"/>
      <c r="I224" s="53"/>
      <c r="J224" s="53"/>
      <c r="K224" s="53"/>
      <c r="L224" s="43"/>
      <c r="M224" s="43"/>
      <c r="N224" s="43"/>
      <c r="O224" s="43"/>
    </row>
    <row r="225" spans="1:15" ht="23.25">
      <c r="A225" s="53" t="s">
        <v>568</v>
      </c>
      <c r="B225" s="53"/>
      <c r="C225" s="53"/>
      <c r="D225" s="53"/>
      <c r="E225" s="53"/>
      <c r="F225" s="53"/>
      <c r="G225" s="53"/>
      <c r="H225" s="54"/>
      <c r="I225" s="53"/>
      <c r="J225" s="53"/>
      <c r="K225" s="53"/>
      <c r="L225" s="43"/>
      <c r="M225" s="43"/>
      <c r="N225" s="43"/>
      <c r="O225" s="43"/>
    </row>
    <row r="226" spans="1:15" ht="23.25">
      <c r="A226" s="53"/>
      <c r="B226" s="53"/>
      <c r="C226" s="53"/>
      <c r="D226" s="53"/>
      <c r="E226" s="53"/>
      <c r="F226" s="53"/>
      <c r="G226" s="53"/>
      <c r="H226" s="54"/>
      <c r="I226" s="53"/>
      <c r="J226" s="53"/>
      <c r="K226" s="53"/>
      <c r="L226" s="43"/>
      <c r="M226" s="43"/>
      <c r="N226" s="43"/>
      <c r="O226" s="43"/>
    </row>
    <row r="227" spans="1:15" ht="23.25">
      <c r="A227" s="53"/>
      <c r="B227" s="53"/>
      <c r="C227" s="53"/>
      <c r="D227" s="53"/>
      <c r="E227" s="53"/>
      <c r="F227" s="53"/>
      <c r="G227" s="53"/>
      <c r="H227" s="54"/>
      <c r="I227" s="53"/>
      <c r="J227" s="53"/>
      <c r="K227" s="53"/>
      <c r="L227" s="43"/>
      <c r="M227" s="43"/>
      <c r="N227" s="43"/>
      <c r="O227" s="43"/>
    </row>
    <row r="228" spans="1:15" ht="23.25">
      <c r="A228" s="45" t="s">
        <v>542</v>
      </c>
      <c r="B228" s="45"/>
      <c r="C228" s="53"/>
      <c r="D228" s="53"/>
      <c r="E228" s="53"/>
      <c r="F228" s="53"/>
      <c r="G228" s="53"/>
      <c r="H228" s="54"/>
      <c r="I228" s="53"/>
      <c r="J228" s="53"/>
      <c r="K228" s="53"/>
      <c r="L228" s="43"/>
      <c r="M228" s="43"/>
      <c r="N228" s="43"/>
      <c r="O228" s="43"/>
    </row>
    <row r="229" spans="1:15" ht="23.25">
      <c r="A229" s="53"/>
      <c r="B229" s="53"/>
      <c r="C229" s="53"/>
      <c r="D229" s="53"/>
      <c r="E229" s="53"/>
      <c r="F229" s="53"/>
      <c r="G229" s="53"/>
      <c r="H229" s="54"/>
      <c r="I229" s="53"/>
      <c r="J229" s="53"/>
      <c r="K229" s="53"/>
      <c r="L229" s="43"/>
      <c r="M229" s="43"/>
      <c r="N229" s="43"/>
      <c r="O229" s="43"/>
    </row>
    <row r="230" spans="1:15" ht="23.25">
      <c r="A230" s="53" t="s">
        <v>543</v>
      </c>
      <c r="B230" s="53"/>
      <c r="C230" s="53"/>
      <c r="D230" s="53"/>
      <c r="E230" s="53"/>
      <c r="F230" s="53" t="s">
        <v>544</v>
      </c>
      <c r="G230" s="53"/>
      <c r="H230" s="54">
        <f>ตาราง!I144</f>
        <v>490000</v>
      </c>
      <c r="I230" s="53" t="s">
        <v>146</v>
      </c>
      <c r="J230" s="53"/>
      <c r="K230" s="53"/>
      <c r="L230" s="43"/>
      <c r="M230" s="43"/>
      <c r="N230" s="43"/>
      <c r="O230" s="43"/>
    </row>
    <row r="231" spans="1:15" ht="23.25">
      <c r="A231" s="53"/>
      <c r="B231" s="53"/>
      <c r="C231" s="53"/>
      <c r="D231" s="53"/>
      <c r="E231" s="53"/>
      <c r="F231" s="53"/>
      <c r="G231" s="53"/>
      <c r="H231" s="54"/>
      <c r="I231" s="53"/>
      <c r="J231" s="53"/>
      <c r="K231" s="53"/>
      <c r="L231" s="43"/>
      <c r="M231" s="43"/>
      <c r="N231" s="43"/>
      <c r="O231" s="43"/>
    </row>
    <row r="232" spans="1:15" ht="23.25">
      <c r="A232" s="53"/>
      <c r="B232" s="53"/>
      <c r="C232" s="53"/>
      <c r="D232" s="53"/>
      <c r="E232" s="53"/>
      <c r="F232" s="53"/>
      <c r="G232" s="53"/>
      <c r="H232" s="54"/>
      <c r="I232" s="53"/>
      <c r="J232" s="53"/>
      <c r="K232" s="53"/>
      <c r="L232" s="43"/>
      <c r="M232" s="43"/>
      <c r="N232" s="43"/>
      <c r="O232" s="43"/>
    </row>
    <row r="233" spans="1:15" ht="23.25">
      <c r="A233" s="53"/>
      <c r="B233" s="53"/>
      <c r="C233" s="53"/>
      <c r="D233" s="53"/>
      <c r="E233" s="53"/>
      <c r="F233" s="53"/>
      <c r="G233" s="53"/>
      <c r="H233" s="54"/>
      <c r="I233" s="53"/>
      <c r="J233" s="53"/>
      <c r="K233" s="53"/>
      <c r="L233" s="43"/>
      <c r="M233" s="43"/>
      <c r="N233" s="43"/>
      <c r="O233" s="43"/>
    </row>
    <row r="234" spans="1:15" ht="23.25">
      <c r="A234" s="53"/>
      <c r="B234" s="53"/>
      <c r="C234" s="53"/>
      <c r="D234" s="53"/>
      <c r="E234" s="53"/>
      <c r="F234" s="53"/>
      <c r="G234" s="53"/>
      <c r="H234" s="54"/>
      <c r="I234" s="53"/>
      <c r="J234" s="53"/>
      <c r="K234" s="53"/>
      <c r="L234" s="43"/>
      <c r="M234" s="43"/>
      <c r="N234" s="43"/>
      <c r="O234" s="43"/>
    </row>
    <row r="235" spans="1:15" ht="23.25">
      <c r="A235" s="53"/>
      <c r="B235" s="53"/>
      <c r="C235" s="53"/>
      <c r="D235" s="53"/>
      <c r="E235" s="53"/>
      <c r="F235" s="53"/>
      <c r="G235" s="53"/>
      <c r="H235" s="54"/>
      <c r="I235" s="53"/>
      <c r="J235" s="53"/>
      <c r="K235" s="53"/>
      <c r="L235" s="43"/>
      <c r="M235" s="43"/>
      <c r="N235" s="43"/>
      <c r="O235" s="43"/>
    </row>
    <row r="236" spans="1:15" ht="23.25">
      <c r="A236" s="53"/>
      <c r="B236" s="53"/>
      <c r="C236" s="53"/>
      <c r="D236" s="53"/>
      <c r="E236" s="53"/>
      <c r="F236" s="53"/>
      <c r="G236" s="53"/>
      <c r="H236" s="54"/>
      <c r="I236" s="53"/>
      <c r="J236" s="53"/>
      <c r="K236" s="53"/>
      <c r="L236" s="43"/>
      <c r="M236" s="43"/>
      <c r="N236" s="43"/>
      <c r="O236" s="43"/>
    </row>
    <row r="237" spans="1:15" ht="23.25">
      <c r="A237" s="53"/>
      <c r="B237" s="53"/>
      <c r="C237" s="53"/>
      <c r="D237" s="53"/>
      <c r="E237" s="53"/>
      <c r="F237" s="53"/>
      <c r="G237" s="53"/>
      <c r="H237" s="54"/>
      <c r="I237" s="53"/>
      <c r="J237" s="53"/>
      <c r="K237" s="53"/>
      <c r="L237" s="43"/>
      <c r="M237" s="43"/>
      <c r="N237" s="43"/>
      <c r="O237" s="43"/>
    </row>
    <row r="238" spans="1:15" ht="23.25">
      <c r="A238" s="53"/>
      <c r="B238" s="53"/>
      <c r="C238" s="53"/>
      <c r="D238" s="53"/>
      <c r="E238" s="53"/>
      <c r="F238" s="53"/>
      <c r="G238" s="53"/>
      <c r="H238" s="54"/>
      <c r="I238" s="53"/>
      <c r="J238" s="53"/>
      <c r="K238" s="53"/>
      <c r="L238" s="43"/>
      <c r="M238" s="43"/>
      <c r="N238" s="43"/>
      <c r="O238" s="43"/>
    </row>
    <row r="239" spans="1:15" ht="23.25">
      <c r="A239" s="259" t="s">
        <v>803</v>
      </c>
      <c r="B239" s="259"/>
      <c r="C239" s="259"/>
      <c r="D239" s="259"/>
      <c r="E239" s="259"/>
      <c r="F239" s="259"/>
      <c r="G239" s="259"/>
      <c r="H239" s="259"/>
      <c r="I239" s="259"/>
      <c r="J239" s="259"/>
      <c r="K239" s="53"/>
      <c r="L239" s="43"/>
      <c r="M239" s="43"/>
      <c r="N239" s="43"/>
      <c r="O239" s="43"/>
    </row>
    <row r="240" spans="1:15" ht="23.25">
      <c r="A240" s="258" t="s">
        <v>47</v>
      </c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43"/>
      <c r="M240" s="43"/>
      <c r="N240" s="43"/>
      <c r="O240" s="43"/>
    </row>
    <row r="241" spans="1:15" ht="23.25">
      <c r="A241" s="258" t="s">
        <v>987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43"/>
      <c r="M241" s="43"/>
      <c r="N241" s="43"/>
      <c r="O241" s="43"/>
    </row>
    <row r="242" spans="1:15" ht="23.25">
      <c r="A242" s="258" t="s">
        <v>131</v>
      </c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43"/>
      <c r="M242" s="43"/>
      <c r="N242" s="43"/>
      <c r="O242" s="43"/>
    </row>
    <row r="243" spans="1:15" ht="23.25">
      <c r="A243" s="77"/>
      <c r="B243" s="77"/>
      <c r="C243" s="77"/>
      <c r="D243" s="77"/>
      <c r="E243" s="77"/>
      <c r="F243" s="77"/>
      <c r="G243" s="77"/>
      <c r="H243" s="44"/>
      <c r="I243" s="77"/>
      <c r="J243" s="77"/>
      <c r="K243" s="77"/>
      <c r="L243" s="43"/>
      <c r="M243" s="43"/>
      <c r="N243" s="43"/>
      <c r="O243" s="43"/>
    </row>
    <row r="244" spans="1:15" ht="23.25">
      <c r="A244" s="258" t="s">
        <v>435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43"/>
      <c r="M244" s="43"/>
      <c r="N244" s="43"/>
      <c r="O244" s="43"/>
    </row>
    <row r="245" spans="1:15" ht="23.25">
      <c r="A245" s="258" t="s">
        <v>569</v>
      </c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43"/>
      <c r="M245" s="43"/>
      <c r="N245" s="43"/>
      <c r="O245" s="43"/>
    </row>
    <row r="246" spans="1:15" ht="23.25">
      <c r="A246" s="258" t="s">
        <v>570</v>
      </c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43"/>
      <c r="M246" s="43"/>
      <c r="N246" s="43"/>
      <c r="O246" s="43"/>
    </row>
    <row r="247" spans="1:15" ht="23.25">
      <c r="A247" s="53"/>
      <c r="B247" s="53"/>
      <c r="C247" s="53"/>
      <c r="D247" s="53"/>
      <c r="E247" s="53"/>
      <c r="F247" s="53"/>
      <c r="G247" s="53"/>
      <c r="H247" s="54"/>
      <c r="I247" s="53"/>
      <c r="J247" s="53"/>
      <c r="K247" s="53"/>
      <c r="L247" s="43"/>
      <c r="M247" s="43"/>
      <c r="N247" s="43"/>
      <c r="O247" s="43"/>
    </row>
    <row r="248" spans="1:15" ht="23.25">
      <c r="A248" s="45" t="s">
        <v>488</v>
      </c>
      <c r="B248" s="45"/>
      <c r="C248" s="53"/>
      <c r="D248" s="53"/>
      <c r="E248" s="53"/>
      <c r="F248" s="53"/>
      <c r="G248" s="53"/>
      <c r="H248" s="54"/>
      <c r="I248" s="53"/>
      <c r="J248" s="53"/>
      <c r="K248" s="53"/>
      <c r="L248" s="43"/>
      <c r="M248" s="43"/>
      <c r="N248" s="43"/>
      <c r="O248" s="43"/>
    </row>
    <row r="249" spans="1:15" ht="23.25">
      <c r="A249" s="45"/>
      <c r="B249" s="45"/>
      <c r="C249" s="53"/>
      <c r="D249" s="53"/>
      <c r="E249" s="53"/>
      <c r="F249" s="53"/>
      <c r="G249" s="53"/>
      <c r="H249" s="54"/>
      <c r="I249" s="53"/>
      <c r="J249" s="53"/>
      <c r="K249" s="53"/>
      <c r="L249" s="43"/>
      <c r="M249" s="43"/>
      <c r="N249" s="43"/>
      <c r="O249" s="43"/>
    </row>
    <row r="250" spans="1:15" ht="23.25">
      <c r="A250" s="53" t="s">
        <v>571</v>
      </c>
      <c r="B250" s="53"/>
      <c r="C250" s="53"/>
      <c r="D250" s="53"/>
      <c r="E250" s="53"/>
      <c r="F250" s="53"/>
      <c r="G250" s="53"/>
      <c r="H250" s="54"/>
      <c r="I250" s="53"/>
      <c r="J250" s="53"/>
      <c r="K250" s="53"/>
      <c r="L250" s="43"/>
      <c r="M250" s="43"/>
      <c r="N250" s="43"/>
      <c r="O250" s="43"/>
    </row>
    <row r="251" spans="1:15" ht="23.25">
      <c r="A251" s="53" t="s">
        <v>573</v>
      </c>
      <c r="B251" s="53"/>
      <c r="C251" s="53"/>
      <c r="D251" s="53"/>
      <c r="E251" s="53"/>
      <c r="F251" s="53"/>
      <c r="G251" s="53"/>
      <c r="H251" s="54"/>
      <c r="I251" s="53"/>
      <c r="J251" s="53"/>
      <c r="K251" s="53"/>
      <c r="L251" s="43"/>
      <c r="M251" s="43"/>
      <c r="N251" s="43"/>
      <c r="O251" s="43"/>
    </row>
    <row r="252" spans="1:15" ht="23.25">
      <c r="A252" s="53" t="s">
        <v>572</v>
      </c>
      <c r="B252" s="53"/>
      <c r="C252" s="53"/>
      <c r="D252" s="53"/>
      <c r="E252" s="53"/>
      <c r="F252" s="53"/>
      <c r="G252" s="53"/>
      <c r="H252" s="54"/>
      <c r="I252" s="53"/>
      <c r="J252" s="53"/>
      <c r="K252" s="53"/>
      <c r="L252" s="43"/>
      <c r="M252" s="43"/>
      <c r="N252" s="43"/>
      <c r="O252" s="43"/>
    </row>
    <row r="253" spans="1:15" ht="23.25">
      <c r="A253" s="53"/>
      <c r="B253" s="53"/>
      <c r="C253" s="53"/>
      <c r="D253" s="53"/>
      <c r="E253" s="53"/>
      <c r="F253" s="53"/>
      <c r="G253" s="53"/>
      <c r="H253" s="54"/>
      <c r="I253" s="53"/>
      <c r="J253" s="53"/>
      <c r="K253" s="53"/>
      <c r="L253" s="43"/>
      <c r="M253" s="43"/>
      <c r="N253" s="43"/>
      <c r="O253" s="43"/>
    </row>
    <row r="254" spans="1:15" ht="23.25">
      <c r="A254" s="45" t="s">
        <v>534</v>
      </c>
      <c r="B254" s="53"/>
      <c r="C254" s="53"/>
      <c r="D254" s="53"/>
      <c r="E254" s="53"/>
      <c r="F254" s="53"/>
      <c r="G254" s="53"/>
      <c r="H254" s="54"/>
      <c r="I254" s="53"/>
      <c r="J254" s="53"/>
      <c r="K254" s="53"/>
      <c r="L254" s="43"/>
      <c r="M254" s="43"/>
      <c r="N254" s="43"/>
      <c r="O254" s="43"/>
    </row>
    <row r="255" spans="1:15" ht="23.25">
      <c r="A255" s="53"/>
      <c r="B255" s="53"/>
      <c r="C255" s="53"/>
      <c r="D255" s="53"/>
      <c r="E255" s="53"/>
      <c r="F255" s="53"/>
      <c r="G255" s="53"/>
      <c r="H255" s="54"/>
      <c r="I255" s="53"/>
      <c r="J255" s="53"/>
      <c r="K255" s="53"/>
      <c r="L255" s="43"/>
      <c r="M255" s="43"/>
      <c r="N255" s="43"/>
      <c r="O255" s="43"/>
    </row>
    <row r="256" spans="1:15" ht="23.25">
      <c r="A256" s="53" t="s">
        <v>574</v>
      </c>
      <c r="B256" s="53"/>
      <c r="C256" s="53"/>
      <c r="D256" s="53"/>
      <c r="E256" s="53"/>
      <c r="F256" s="53"/>
      <c r="G256" s="53"/>
      <c r="H256" s="54"/>
      <c r="I256" s="53"/>
      <c r="J256" s="53"/>
      <c r="K256" s="53"/>
      <c r="L256" s="43"/>
      <c r="M256" s="43"/>
      <c r="N256" s="43"/>
      <c r="O256" s="43"/>
    </row>
    <row r="257" spans="1:15" ht="23.25">
      <c r="A257" s="53" t="s">
        <v>581</v>
      </c>
      <c r="B257" s="53"/>
      <c r="C257" s="53"/>
      <c r="D257" s="53"/>
      <c r="E257" s="53"/>
      <c r="F257" s="53"/>
      <c r="G257" s="53"/>
      <c r="H257" s="54"/>
      <c r="I257" s="53"/>
      <c r="J257" s="53"/>
      <c r="K257" s="53"/>
      <c r="L257" s="43"/>
      <c r="M257" s="43"/>
      <c r="N257" s="43"/>
      <c r="O257" s="43"/>
    </row>
    <row r="258" spans="1:15" ht="23.25">
      <c r="A258" s="53" t="s">
        <v>580</v>
      </c>
      <c r="B258" s="53"/>
      <c r="C258" s="53"/>
      <c r="D258" s="53"/>
      <c r="E258" s="53"/>
      <c r="F258" s="53"/>
      <c r="G258" s="53"/>
      <c r="H258" s="54"/>
      <c r="I258" s="53"/>
      <c r="J258" s="53"/>
      <c r="K258" s="53"/>
      <c r="L258" s="43"/>
      <c r="M258" s="43"/>
      <c r="N258" s="43"/>
      <c r="O258" s="43"/>
    </row>
    <row r="259" spans="1:15" ht="23.25">
      <c r="A259" s="53" t="s">
        <v>582</v>
      </c>
      <c r="B259" s="53"/>
      <c r="C259" s="53"/>
      <c r="D259" s="53"/>
      <c r="E259" s="53"/>
      <c r="F259" s="53"/>
      <c r="G259" s="53"/>
      <c r="H259" s="54"/>
      <c r="I259" s="53"/>
      <c r="J259" s="53"/>
      <c r="K259" s="53"/>
      <c r="L259" s="43"/>
      <c r="M259" s="43"/>
      <c r="N259" s="43"/>
      <c r="O259" s="43"/>
    </row>
    <row r="260" spans="1:15" ht="23.25">
      <c r="A260" s="53" t="s">
        <v>583</v>
      </c>
      <c r="B260" s="53"/>
      <c r="C260" s="53"/>
      <c r="D260" s="53"/>
      <c r="E260" s="53"/>
      <c r="F260" s="53"/>
      <c r="G260" s="53"/>
      <c r="H260" s="54"/>
      <c r="I260" s="53"/>
      <c r="J260" s="53"/>
      <c r="K260" s="53"/>
      <c r="L260" s="43"/>
      <c r="M260" s="43"/>
      <c r="N260" s="43"/>
      <c r="O260" s="43"/>
    </row>
    <row r="261" spans="1:15" ht="23.25">
      <c r="A261" s="53" t="s">
        <v>811</v>
      </c>
      <c r="B261" s="43"/>
      <c r="C261" s="43"/>
      <c r="D261" s="43"/>
      <c r="E261" s="43"/>
      <c r="F261" s="43"/>
      <c r="G261" s="43"/>
      <c r="H261" s="68"/>
      <c r="I261" s="43"/>
      <c r="J261" s="43"/>
      <c r="K261" s="43"/>
      <c r="L261" s="43"/>
      <c r="M261" s="43"/>
      <c r="N261" s="43"/>
      <c r="O261" s="43"/>
    </row>
    <row r="262" spans="1:15" ht="23.25">
      <c r="A262" s="53" t="s">
        <v>541</v>
      </c>
      <c r="B262" s="53"/>
      <c r="C262" s="53"/>
      <c r="D262" s="53"/>
      <c r="E262" s="53"/>
      <c r="F262" s="53"/>
      <c r="G262" s="53"/>
      <c r="H262" s="54"/>
      <c r="I262" s="53"/>
      <c r="J262" s="53"/>
      <c r="K262" s="53"/>
      <c r="L262" s="43"/>
      <c r="M262" s="43"/>
      <c r="N262" s="43"/>
      <c r="O262" s="43"/>
    </row>
    <row r="263" spans="1:15" ht="23.25">
      <c r="A263" s="53"/>
      <c r="B263" s="53"/>
      <c r="C263" s="53"/>
      <c r="D263" s="53"/>
      <c r="E263" s="53"/>
      <c r="F263" s="53"/>
      <c r="G263" s="53"/>
      <c r="H263" s="54"/>
      <c r="I263" s="53"/>
      <c r="J263" s="53"/>
      <c r="K263" s="53"/>
      <c r="L263" s="43"/>
      <c r="M263" s="43"/>
      <c r="N263" s="43"/>
      <c r="O263" s="43"/>
    </row>
    <row r="264" spans="1:15" ht="23.25">
      <c r="A264" s="45" t="s">
        <v>542</v>
      </c>
      <c r="B264" s="45"/>
      <c r="C264" s="53"/>
      <c r="D264" s="53"/>
      <c r="E264" s="53"/>
      <c r="F264" s="53"/>
      <c r="G264" s="53"/>
      <c r="H264" s="54"/>
      <c r="I264" s="53"/>
      <c r="J264" s="53"/>
      <c r="K264" s="53"/>
      <c r="L264" s="43"/>
      <c r="M264" s="43"/>
      <c r="N264" s="43"/>
      <c r="O264" s="43"/>
    </row>
    <row r="265" spans="1:15" ht="23.25">
      <c r="A265" s="53"/>
      <c r="B265" s="53"/>
      <c r="C265" s="53"/>
      <c r="D265" s="53"/>
      <c r="E265" s="53"/>
      <c r="F265" s="53"/>
      <c r="G265" s="53"/>
      <c r="H265" s="54"/>
      <c r="I265" s="53"/>
      <c r="J265" s="53"/>
      <c r="K265" s="53"/>
      <c r="L265" s="43"/>
      <c r="M265" s="43"/>
      <c r="N265" s="43"/>
      <c r="O265" s="43"/>
    </row>
    <row r="266" spans="1:15" ht="23.25">
      <c r="A266" s="53" t="s">
        <v>543</v>
      </c>
      <c r="B266" s="53"/>
      <c r="C266" s="53"/>
      <c r="D266" s="53"/>
      <c r="E266" s="53"/>
      <c r="F266" s="53" t="s">
        <v>544</v>
      </c>
      <c r="G266" s="53"/>
      <c r="H266" s="51">
        <f>ตาราง!I165</f>
        <v>945000</v>
      </c>
      <c r="I266" s="53" t="s">
        <v>146</v>
      </c>
      <c r="J266" s="53"/>
      <c r="K266" s="53"/>
      <c r="L266" s="43"/>
      <c r="M266" s="43"/>
      <c r="N266" s="43"/>
      <c r="O266" s="43"/>
    </row>
    <row r="267" spans="1:15" ht="23.25">
      <c r="A267" s="53"/>
      <c r="B267" s="53"/>
      <c r="C267" s="53"/>
      <c r="D267" s="53"/>
      <c r="E267" s="53"/>
      <c r="F267" s="53"/>
      <c r="G267" s="53"/>
      <c r="H267" s="54"/>
      <c r="I267" s="53"/>
      <c r="J267" s="53"/>
      <c r="K267" s="53"/>
      <c r="L267" s="43"/>
      <c r="M267" s="43"/>
      <c r="N267" s="43"/>
      <c r="O267" s="43"/>
    </row>
    <row r="268" spans="1:15" ht="23.25">
      <c r="A268" s="53"/>
      <c r="B268" s="53"/>
      <c r="C268" s="53"/>
      <c r="D268" s="53"/>
      <c r="E268" s="53"/>
      <c r="F268" s="53"/>
      <c r="G268" s="53"/>
      <c r="H268" s="54"/>
      <c r="I268" s="53"/>
      <c r="J268" s="53"/>
      <c r="K268" s="53"/>
      <c r="L268" s="43"/>
      <c r="M268" s="43"/>
      <c r="N268" s="43"/>
      <c r="O268" s="43"/>
    </row>
    <row r="269" spans="1:15" ht="23.25">
      <c r="A269" s="53"/>
      <c r="B269" s="53"/>
      <c r="C269" s="53"/>
      <c r="D269" s="53"/>
      <c r="E269" s="53"/>
      <c r="F269" s="53"/>
      <c r="G269" s="53"/>
      <c r="H269" s="54"/>
      <c r="I269" s="53"/>
      <c r="J269" s="53"/>
      <c r="K269" s="53"/>
      <c r="L269" s="43"/>
      <c r="M269" s="43"/>
      <c r="N269" s="43"/>
      <c r="O269" s="43"/>
    </row>
    <row r="270" spans="1:15" ht="23.25">
      <c r="A270" s="53"/>
      <c r="B270" s="53"/>
      <c r="C270" s="53"/>
      <c r="D270" s="53"/>
      <c r="E270" s="53"/>
      <c r="F270" s="53"/>
      <c r="G270" s="53"/>
      <c r="H270" s="54"/>
      <c r="I270" s="53"/>
      <c r="J270" s="53"/>
      <c r="K270" s="53"/>
      <c r="L270" s="43"/>
      <c r="M270" s="43"/>
      <c r="N270" s="43"/>
      <c r="O270" s="43"/>
    </row>
    <row r="271" spans="1:15" ht="23.25">
      <c r="A271" s="53"/>
      <c r="B271" s="53"/>
      <c r="C271" s="53"/>
      <c r="D271" s="53"/>
      <c r="E271" s="53"/>
      <c r="F271" s="53"/>
      <c r="G271" s="53"/>
      <c r="H271" s="54"/>
      <c r="I271" s="53"/>
      <c r="J271" s="53"/>
      <c r="K271" s="53"/>
      <c r="L271" s="43"/>
      <c r="M271" s="43"/>
      <c r="N271" s="43"/>
      <c r="O271" s="43"/>
    </row>
    <row r="272" spans="1:15" ht="23.25">
      <c r="A272" s="53"/>
      <c r="B272" s="53"/>
      <c r="C272" s="53"/>
      <c r="D272" s="53"/>
      <c r="E272" s="53"/>
      <c r="F272" s="53"/>
      <c r="G272" s="53"/>
      <c r="H272" s="54"/>
      <c r="I272" s="53"/>
      <c r="J272" s="53"/>
      <c r="K272" s="53"/>
      <c r="L272" s="43"/>
      <c r="M272" s="43"/>
      <c r="N272" s="43"/>
      <c r="O272" s="43"/>
    </row>
    <row r="273" spans="1:15" ht="23.25">
      <c r="A273" s="259" t="s">
        <v>1011</v>
      </c>
      <c r="B273" s="259"/>
      <c r="C273" s="259"/>
      <c r="D273" s="259"/>
      <c r="E273" s="259"/>
      <c r="F273" s="259"/>
      <c r="G273" s="259"/>
      <c r="H273" s="259"/>
      <c r="I273" s="259"/>
      <c r="J273" s="259"/>
      <c r="K273" s="53"/>
      <c r="L273" s="43"/>
      <c r="M273" s="43"/>
      <c r="N273" s="43"/>
      <c r="O273" s="43"/>
    </row>
    <row r="274" spans="1:15" ht="23.25">
      <c r="A274" s="258" t="s">
        <v>47</v>
      </c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43"/>
      <c r="M274" s="43"/>
      <c r="N274" s="43"/>
      <c r="O274" s="43"/>
    </row>
    <row r="275" spans="1:15" ht="23.25">
      <c r="A275" s="258" t="s">
        <v>987</v>
      </c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43"/>
      <c r="M275" s="43"/>
      <c r="N275" s="43"/>
      <c r="O275" s="43"/>
    </row>
    <row r="276" spans="1:15" ht="23.25">
      <c r="A276" s="258" t="s">
        <v>131</v>
      </c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43"/>
      <c r="M276" s="43"/>
      <c r="N276" s="43"/>
      <c r="O276" s="43"/>
    </row>
    <row r="277" spans="1:15" ht="23.25">
      <c r="A277" s="77"/>
      <c r="B277" s="77"/>
      <c r="C277" s="77"/>
      <c r="D277" s="77"/>
      <c r="E277" s="77"/>
      <c r="F277" s="77"/>
      <c r="G277" s="77"/>
      <c r="H277" s="44"/>
      <c r="I277" s="77"/>
      <c r="J277" s="77"/>
      <c r="K277" s="77"/>
      <c r="L277" s="43"/>
      <c r="M277" s="43"/>
      <c r="N277" s="43"/>
      <c r="O277" s="43"/>
    </row>
    <row r="278" spans="1:15" ht="23.25">
      <c r="A278" s="258" t="s">
        <v>435</v>
      </c>
      <c r="B278" s="258"/>
      <c r="C278" s="258"/>
      <c r="D278" s="258"/>
      <c r="E278" s="258"/>
      <c r="F278" s="258"/>
      <c r="G278" s="258"/>
      <c r="H278" s="258"/>
      <c r="I278" s="258"/>
      <c r="J278" s="258"/>
      <c r="K278" s="258"/>
      <c r="L278" s="43"/>
      <c r="M278" s="43"/>
      <c r="N278" s="43"/>
      <c r="O278" s="43"/>
    </row>
    <row r="279" spans="1:15" ht="23.25">
      <c r="A279" s="258" t="s">
        <v>68</v>
      </c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43"/>
      <c r="M279" s="43"/>
      <c r="N279" s="43"/>
      <c r="O279" s="43"/>
    </row>
    <row r="280" spans="1:15" ht="23.25">
      <c r="A280" s="258" t="s">
        <v>996</v>
      </c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43"/>
      <c r="M280" s="43"/>
      <c r="N280" s="43"/>
      <c r="O280" s="43"/>
    </row>
    <row r="281" spans="1:15" ht="23.25">
      <c r="A281" s="53"/>
      <c r="B281" s="53"/>
      <c r="C281" s="53"/>
      <c r="D281" s="53"/>
      <c r="E281" s="53"/>
      <c r="F281" s="53"/>
      <c r="G281" s="53"/>
      <c r="H281" s="54"/>
      <c r="I281" s="53"/>
      <c r="J281" s="53"/>
      <c r="K281" s="53"/>
      <c r="L281" s="43"/>
      <c r="M281" s="43"/>
      <c r="N281" s="43"/>
      <c r="O281" s="43"/>
    </row>
    <row r="282" spans="1:15" ht="23.25">
      <c r="A282" s="45" t="s">
        <v>488</v>
      </c>
      <c r="B282" s="45"/>
      <c r="C282" s="53"/>
      <c r="D282" s="53"/>
      <c r="E282" s="53"/>
      <c r="F282" s="53"/>
      <c r="G282" s="53"/>
      <c r="H282" s="54"/>
      <c r="I282" s="53"/>
      <c r="J282" s="53"/>
      <c r="K282" s="53"/>
      <c r="L282" s="43"/>
      <c r="M282" s="43"/>
      <c r="N282" s="43"/>
      <c r="O282" s="43"/>
    </row>
    <row r="283" spans="1:15" ht="23.25">
      <c r="A283" s="45"/>
      <c r="B283" s="45"/>
      <c r="C283" s="53"/>
      <c r="D283" s="53"/>
      <c r="E283" s="53"/>
      <c r="F283" s="53"/>
      <c r="G283" s="53"/>
      <c r="H283" s="54"/>
      <c r="I283" s="53"/>
      <c r="J283" s="53"/>
      <c r="K283" s="53"/>
      <c r="L283" s="43"/>
      <c r="M283" s="43"/>
      <c r="N283" s="43"/>
      <c r="O283" s="43"/>
    </row>
    <row r="284" spans="1:15" ht="23.25">
      <c r="A284" s="53" t="s">
        <v>1012</v>
      </c>
      <c r="B284" s="53"/>
      <c r="C284" s="53"/>
      <c r="D284" s="53"/>
      <c r="E284" s="53"/>
      <c r="F284" s="53"/>
      <c r="G284" s="53"/>
      <c r="H284" s="54"/>
      <c r="I284" s="53"/>
      <c r="J284" s="53"/>
      <c r="K284" s="53"/>
      <c r="L284" s="43"/>
      <c r="M284" s="43"/>
      <c r="N284" s="43"/>
      <c r="O284" s="43"/>
    </row>
    <row r="285" spans="1:15" ht="23.25">
      <c r="A285" s="53" t="s">
        <v>1013</v>
      </c>
      <c r="B285" s="53"/>
      <c r="C285" s="53"/>
      <c r="D285" s="53"/>
      <c r="E285" s="53"/>
      <c r="F285" s="53"/>
      <c r="G285" s="53"/>
      <c r="H285" s="54"/>
      <c r="I285" s="53"/>
      <c r="J285" s="53"/>
      <c r="K285" s="53"/>
      <c r="L285" s="43"/>
      <c r="M285" s="43"/>
      <c r="N285" s="43"/>
      <c r="O285" s="43"/>
    </row>
    <row r="286" spans="1:15" ht="23.25">
      <c r="A286" s="53" t="s">
        <v>1014</v>
      </c>
      <c r="B286" s="53"/>
      <c r="C286" s="53"/>
      <c r="D286" s="53"/>
      <c r="E286" s="53"/>
      <c r="F286" s="53"/>
      <c r="G286" s="53"/>
      <c r="H286" s="54"/>
      <c r="I286" s="53"/>
      <c r="J286" s="53"/>
      <c r="K286" s="53"/>
      <c r="L286" s="43"/>
      <c r="M286" s="43"/>
      <c r="N286" s="43"/>
      <c r="O286" s="43"/>
    </row>
    <row r="287" spans="1:15" ht="23.25">
      <c r="A287" s="53"/>
      <c r="B287" s="53"/>
      <c r="C287" s="53"/>
      <c r="D287" s="53"/>
      <c r="E287" s="53"/>
      <c r="F287" s="53"/>
      <c r="G287" s="53"/>
      <c r="H287" s="54"/>
      <c r="I287" s="53"/>
      <c r="J287" s="53"/>
      <c r="K287" s="53"/>
      <c r="L287" s="43"/>
      <c r="M287" s="43"/>
      <c r="N287" s="43"/>
      <c r="O287" s="43"/>
    </row>
    <row r="288" spans="1:15" ht="23.25">
      <c r="A288" s="53"/>
      <c r="B288" s="53"/>
      <c r="C288" s="53"/>
      <c r="D288" s="53"/>
      <c r="E288" s="53"/>
      <c r="F288" s="53"/>
      <c r="G288" s="53"/>
      <c r="H288" s="54"/>
      <c r="I288" s="53"/>
      <c r="J288" s="53"/>
      <c r="K288" s="53"/>
      <c r="L288" s="43"/>
      <c r="M288" s="43"/>
      <c r="N288" s="43"/>
      <c r="O288" s="43"/>
    </row>
    <row r="289" spans="1:15" ht="23.25">
      <c r="A289" s="45" t="s">
        <v>534</v>
      </c>
      <c r="B289" s="53"/>
      <c r="C289" s="53"/>
      <c r="D289" s="53"/>
      <c r="E289" s="53"/>
      <c r="F289" s="53"/>
      <c r="G289" s="53"/>
      <c r="H289" s="54"/>
      <c r="I289" s="53"/>
      <c r="J289" s="53"/>
      <c r="K289" s="53"/>
      <c r="L289" s="43"/>
      <c r="M289" s="43"/>
      <c r="N289" s="43"/>
      <c r="O289" s="43"/>
    </row>
    <row r="290" spans="1:15" ht="23.25">
      <c r="A290" s="53"/>
      <c r="B290" s="53"/>
      <c r="C290" s="53"/>
      <c r="D290" s="53"/>
      <c r="E290" s="53"/>
      <c r="F290" s="53"/>
      <c r="G290" s="53"/>
      <c r="H290" s="54"/>
      <c r="I290" s="53"/>
      <c r="J290" s="53"/>
      <c r="K290" s="53"/>
      <c r="L290" s="43"/>
      <c r="M290" s="43"/>
      <c r="N290" s="43"/>
      <c r="O290" s="43"/>
    </row>
    <row r="291" spans="1:15" ht="23.25">
      <c r="A291" s="53" t="s">
        <v>1015</v>
      </c>
      <c r="B291" s="53"/>
      <c r="C291" s="53"/>
      <c r="D291" s="53"/>
      <c r="E291" s="53"/>
      <c r="F291" s="53"/>
      <c r="G291" s="53"/>
      <c r="H291" s="54"/>
      <c r="I291" s="53"/>
      <c r="J291" s="53"/>
      <c r="K291" s="53"/>
      <c r="L291" s="43"/>
      <c r="M291" s="43"/>
      <c r="N291" s="43"/>
      <c r="O291" s="43"/>
    </row>
    <row r="292" spans="1:15" ht="23.25">
      <c r="A292" s="53" t="s">
        <v>1016</v>
      </c>
      <c r="B292" s="53"/>
      <c r="C292" s="53"/>
      <c r="D292" s="53"/>
      <c r="E292" s="53"/>
      <c r="F292" s="53"/>
      <c r="G292" s="53"/>
      <c r="H292" s="54"/>
      <c r="I292" s="53"/>
      <c r="J292" s="53"/>
      <c r="K292" s="53"/>
      <c r="L292" s="43"/>
      <c r="M292" s="43"/>
      <c r="N292" s="43"/>
      <c r="O292" s="43"/>
    </row>
    <row r="293" spans="1:15" ht="23.25">
      <c r="A293" s="53" t="s">
        <v>541</v>
      </c>
      <c r="B293" s="53"/>
      <c r="C293" s="53"/>
      <c r="D293" s="53"/>
      <c r="E293" s="53"/>
      <c r="F293" s="53"/>
      <c r="G293" s="53"/>
      <c r="H293" s="54"/>
      <c r="I293" s="53"/>
      <c r="J293" s="53"/>
      <c r="K293" s="53"/>
      <c r="L293" s="43"/>
      <c r="M293" s="43"/>
      <c r="N293" s="43"/>
      <c r="O293" s="43"/>
    </row>
    <row r="294" spans="1:15" ht="23.25">
      <c r="A294" s="53"/>
      <c r="B294" s="53"/>
      <c r="C294" s="53"/>
      <c r="D294" s="53"/>
      <c r="E294" s="53"/>
      <c r="F294" s="53"/>
      <c r="G294" s="53"/>
      <c r="H294" s="54"/>
      <c r="I294" s="53"/>
      <c r="J294" s="53"/>
      <c r="K294" s="53"/>
      <c r="L294" s="43"/>
      <c r="M294" s="43"/>
      <c r="N294" s="43"/>
      <c r="O294" s="43"/>
    </row>
    <row r="295" spans="1:15" ht="23.25">
      <c r="A295" s="53"/>
      <c r="B295" s="53"/>
      <c r="C295" s="53"/>
      <c r="D295" s="53"/>
      <c r="E295" s="53"/>
      <c r="F295" s="53"/>
      <c r="G295" s="53"/>
      <c r="H295" s="54"/>
      <c r="I295" s="53"/>
      <c r="J295" s="53"/>
      <c r="K295" s="53"/>
      <c r="L295" s="43"/>
      <c r="M295" s="43"/>
      <c r="N295" s="43"/>
      <c r="O295" s="43"/>
    </row>
    <row r="296" spans="1:15" ht="23.25">
      <c r="A296" s="53"/>
      <c r="B296" s="53"/>
      <c r="C296" s="53"/>
      <c r="D296" s="53"/>
      <c r="E296" s="53"/>
      <c r="F296" s="53"/>
      <c r="G296" s="53"/>
      <c r="H296" s="54"/>
      <c r="I296" s="53"/>
      <c r="J296" s="53"/>
      <c r="K296" s="53"/>
      <c r="L296" s="43"/>
      <c r="M296" s="43"/>
      <c r="N296" s="43"/>
      <c r="O296" s="43"/>
    </row>
    <row r="297" spans="1:15" ht="23.25">
      <c r="A297" s="53"/>
      <c r="B297" s="53"/>
      <c r="C297" s="53"/>
      <c r="D297" s="53"/>
      <c r="E297" s="53"/>
      <c r="F297" s="53"/>
      <c r="G297" s="53"/>
      <c r="H297" s="54"/>
      <c r="I297" s="53"/>
      <c r="J297" s="53"/>
      <c r="K297" s="53"/>
      <c r="L297" s="43"/>
      <c r="M297" s="43"/>
      <c r="N297" s="43"/>
      <c r="O297" s="43"/>
    </row>
    <row r="298" spans="1:15" ht="23.25">
      <c r="A298" s="45" t="s">
        <v>542</v>
      </c>
      <c r="B298" s="45"/>
      <c r="C298" s="53"/>
      <c r="D298" s="53"/>
      <c r="E298" s="53"/>
      <c r="F298" s="53"/>
      <c r="G298" s="53"/>
      <c r="H298" s="54"/>
      <c r="I298" s="53"/>
      <c r="J298" s="53"/>
      <c r="K298" s="53"/>
      <c r="L298" s="43"/>
      <c r="M298" s="43"/>
      <c r="N298" s="43"/>
      <c r="O298" s="43"/>
    </row>
    <row r="299" spans="1:15" ht="23.25">
      <c r="A299" s="53"/>
      <c r="B299" s="53"/>
      <c r="C299" s="53"/>
      <c r="D299" s="53"/>
      <c r="E299" s="53"/>
      <c r="F299" s="53"/>
      <c r="G299" s="53"/>
      <c r="H299" s="54"/>
      <c r="I299" s="53"/>
      <c r="J299" s="53"/>
      <c r="K299" s="53"/>
      <c r="L299" s="43"/>
      <c r="M299" s="43"/>
      <c r="N299" s="43"/>
      <c r="O299" s="43"/>
    </row>
    <row r="300" spans="1:15" ht="23.25">
      <c r="A300" s="53" t="s">
        <v>543</v>
      </c>
      <c r="B300" s="53"/>
      <c r="C300" s="53"/>
      <c r="D300" s="53"/>
      <c r="E300" s="53"/>
      <c r="F300" s="53" t="s">
        <v>544</v>
      </c>
      <c r="G300" s="53"/>
      <c r="H300" s="51">
        <f>ตาราง!I180</f>
        <v>70000</v>
      </c>
      <c r="I300" s="53" t="s">
        <v>146</v>
      </c>
      <c r="J300" s="53"/>
      <c r="K300" s="53"/>
      <c r="L300" s="43"/>
      <c r="M300" s="43"/>
      <c r="N300" s="43"/>
      <c r="O300" s="43"/>
    </row>
    <row r="301" spans="1:15" ht="23.25">
      <c r="A301" s="53"/>
      <c r="B301" s="53"/>
      <c r="C301" s="53"/>
      <c r="D301" s="53"/>
      <c r="E301" s="53"/>
      <c r="F301" s="53"/>
      <c r="G301" s="53"/>
      <c r="H301" s="54"/>
      <c r="I301" s="53"/>
      <c r="J301" s="53"/>
      <c r="K301" s="53"/>
      <c r="L301" s="43"/>
      <c r="M301" s="43"/>
      <c r="N301" s="43"/>
      <c r="O301" s="43"/>
    </row>
    <row r="302" spans="1:15" ht="23.25">
      <c r="A302" s="53"/>
      <c r="B302" s="53"/>
      <c r="C302" s="53"/>
      <c r="D302" s="53"/>
      <c r="E302" s="53"/>
      <c r="F302" s="53"/>
      <c r="G302" s="53"/>
      <c r="H302" s="54"/>
      <c r="I302" s="53"/>
      <c r="J302" s="53"/>
      <c r="K302" s="53"/>
      <c r="L302" s="43"/>
      <c r="M302" s="43"/>
      <c r="N302" s="43"/>
      <c r="O302" s="43"/>
    </row>
    <row r="303" spans="1:15" ht="23.25">
      <c r="A303" s="53"/>
      <c r="B303" s="53"/>
      <c r="C303" s="53"/>
      <c r="D303" s="53"/>
      <c r="E303" s="53"/>
      <c r="F303" s="53"/>
      <c r="G303" s="53"/>
      <c r="H303" s="54"/>
      <c r="I303" s="53"/>
      <c r="J303" s="53"/>
      <c r="K303" s="53"/>
      <c r="L303" s="43"/>
      <c r="M303" s="43"/>
      <c r="N303" s="43"/>
      <c r="O303" s="43"/>
    </row>
    <row r="304" spans="1:15" ht="23.25">
      <c r="A304" s="53"/>
      <c r="B304" s="53"/>
      <c r="C304" s="53"/>
      <c r="D304" s="53"/>
      <c r="E304" s="53"/>
      <c r="F304" s="53"/>
      <c r="G304" s="53"/>
      <c r="H304" s="54"/>
      <c r="I304" s="53"/>
      <c r="J304" s="53"/>
      <c r="K304" s="53"/>
      <c r="L304" s="43"/>
      <c r="M304" s="43"/>
      <c r="N304" s="43"/>
      <c r="O304" s="43"/>
    </row>
    <row r="305" spans="1:15" ht="23.25">
      <c r="A305" s="53"/>
      <c r="B305" s="53"/>
      <c r="C305" s="53"/>
      <c r="D305" s="53"/>
      <c r="E305" s="53"/>
      <c r="F305" s="53"/>
      <c r="G305" s="53"/>
      <c r="H305" s="54"/>
      <c r="I305" s="53"/>
      <c r="J305" s="53"/>
      <c r="K305" s="53"/>
      <c r="L305" s="43"/>
      <c r="M305" s="43"/>
      <c r="N305" s="43"/>
      <c r="O305" s="43"/>
    </row>
    <row r="306" spans="1:15" ht="23.25">
      <c r="A306" s="53"/>
      <c r="B306" s="53"/>
      <c r="C306" s="53"/>
      <c r="D306" s="53"/>
      <c r="E306" s="53"/>
      <c r="F306" s="53"/>
      <c r="G306" s="53"/>
      <c r="H306" s="54"/>
      <c r="I306" s="53"/>
      <c r="J306" s="53"/>
      <c r="K306" s="53"/>
      <c r="L306" s="43"/>
      <c r="M306" s="43"/>
      <c r="N306" s="43"/>
      <c r="O306" s="43"/>
    </row>
    <row r="307" spans="1:15" ht="23.25">
      <c r="A307" s="259" t="s">
        <v>1017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53"/>
      <c r="L307" s="43"/>
      <c r="M307" s="43"/>
      <c r="N307" s="43"/>
      <c r="O307" s="43"/>
    </row>
    <row r="308" spans="1:15" ht="23.25">
      <c r="A308" s="258" t="s">
        <v>47</v>
      </c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43"/>
      <c r="M308" s="43"/>
      <c r="N308" s="43"/>
      <c r="O308" s="43"/>
    </row>
    <row r="309" spans="1:15" ht="23.25">
      <c r="A309" s="258" t="s">
        <v>987</v>
      </c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43"/>
      <c r="M309" s="43"/>
      <c r="N309" s="43"/>
      <c r="O309" s="43"/>
    </row>
    <row r="310" spans="1:15" ht="23.25">
      <c r="A310" s="258" t="s">
        <v>131</v>
      </c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43"/>
      <c r="M310" s="43"/>
      <c r="N310" s="43"/>
      <c r="O310" s="43"/>
    </row>
    <row r="311" spans="1:15" ht="23.25">
      <c r="A311" s="77"/>
      <c r="B311" s="77"/>
      <c r="C311" s="77"/>
      <c r="D311" s="77"/>
      <c r="E311" s="77"/>
      <c r="F311" s="77"/>
      <c r="G311" s="77"/>
      <c r="H311" s="44"/>
      <c r="I311" s="77"/>
      <c r="J311" s="77"/>
      <c r="K311" s="77"/>
      <c r="L311" s="43"/>
      <c r="M311" s="43"/>
      <c r="N311" s="43"/>
      <c r="O311" s="43"/>
    </row>
    <row r="312" spans="1:15" ht="23.25">
      <c r="A312" s="258" t="s">
        <v>435</v>
      </c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43"/>
      <c r="M312" s="43"/>
      <c r="N312" s="43"/>
      <c r="O312" s="43"/>
    </row>
    <row r="313" spans="1:15" ht="23.25">
      <c r="A313" s="258" t="s">
        <v>485</v>
      </c>
      <c r="B313" s="258"/>
      <c r="C313" s="258"/>
      <c r="D313" s="258"/>
      <c r="E313" s="258"/>
      <c r="F313" s="258"/>
      <c r="G313" s="258"/>
      <c r="H313" s="258"/>
      <c r="I313" s="258"/>
      <c r="J313" s="258"/>
      <c r="K313" s="258"/>
      <c r="L313" s="43"/>
      <c r="M313" s="43"/>
      <c r="N313" s="43"/>
      <c r="O313" s="43"/>
    </row>
    <row r="314" spans="1:15" ht="23.25">
      <c r="A314" s="258" t="s">
        <v>584</v>
      </c>
      <c r="B314" s="258"/>
      <c r="C314" s="258"/>
      <c r="D314" s="258"/>
      <c r="E314" s="258"/>
      <c r="F314" s="258"/>
      <c r="G314" s="258"/>
      <c r="H314" s="258"/>
      <c r="I314" s="258"/>
      <c r="J314" s="258"/>
      <c r="K314" s="258"/>
      <c r="L314" s="43"/>
      <c r="M314" s="43"/>
      <c r="N314" s="43"/>
      <c r="O314" s="43"/>
    </row>
    <row r="315" spans="1:15" ht="23.25">
      <c r="A315" s="53"/>
      <c r="B315" s="53"/>
      <c r="C315" s="53"/>
      <c r="D315" s="53"/>
      <c r="E315" s="53"/>
      <c r="F315" s="53"/>
      <c r="G315" s="53"/>
      <c r="H315" s="54"/>
      <c r="I315" s="53"/>
      <c r="J315" s="53"/>
      <c r="K315" s="53"/>
      <c r="L315" s="43"/>
      <c r="M315" s="43"/>
      <c r="N315" s="43"/>
      <c r="O315" s="43"/>
    </row>
    <row r="316" spans="1:15" ht="23.25">
      <c r="A316" s="45" t="s">
        <v>488</v>
      </c>
      <c r="B316" s="45"/>
      <c r="C316" s="53"/>
      <c r="D316" s="53"/>
      <c r="E316" s="53"/>
      <c r="F316" s="53"/>
      <c r="G316" s="53"/>
      <c r="H316" s="54"/>
      <c r="I316" s="53"/>
      <c r="J316" s="53"/>
      <c r="K316" s="53"/>
      <c r="L316" s="43"/>
      <c r="M316" s="43"/>
      <c r="N316" s="43"/>
      <c r="O316" s="43"/>
    </row>
    <row r="317" spans="1:15" ht="23.25">
      <c r="A317" s="45"/>
      <c r="B317" s="45"/>
      <c r="C317" s="53"/>
      <c r="D317" s="53"/>
      <c r="E317" s="53"/>
      <c r="F317" s="53"/>
      <c r="G317" s="53"/>
      <c r="H317" s="54"/>
      <c r="I317" s="53"/>
      <c r="J317" s="53"/>
      <c r="K317" s="53"/>
      <c r="L317" s="43"/>
      <c r="M317" s="43"/>
      <c r="N317" s="43"/>
      <c r="O317" s="43"/>
    </row>
    <row r="318" spans="1:15" ht="23.25">
      <c r="A318" s="53" t="s">
        <v>595</v>
      </c>
      <c r="B318" s="53"/>
      <c r="C318" s="53"/>
      <c r="D318" s="53"/>
      <c r="E318" s="53"/>
      <c r="F318" s="53"/>
      <c r="G318" s="53"/>
      <c r="H318" s="54"/>
      <c r="I318" s="53"/>
      <c r="J318" s="53"/>
      <c r="K318" s="53"/>
      <c r="L318" s="43"/>
      <c r="M318" s="43"/>
      <c r="N318" s="43"/>
      <c r="O318" s="43"/>
    </row>
    <row r="319" spans="1:15" ht="23.25">
      <c r="A319" s="53" t="s">
        <v>596</v>
      </c>
      <c r="B319" s="53"/>
      <c r="C319" s="53"/>
      <c r="D319" s="53"/>
      <c r="E319" s="53"/>
      <c r="F319" s="53"/>
      <c r="G319" s="53"/>
      <c r="H319" s="54"/>
      <c r="I319" s="53"/>
      <c r="J319" s="53"/>
      <c r="K319" s="53"/>
      <c r="L319" s="43"/>
      <c r="M319" s="43"/>
      <c r="N319" s="43"/>
      <c r="O319" s="43"/>
    </row>
    <row r="320" spans="1:15" ht="23.25">
      <c r="A320" s="53" t="s">
        <v>597</v>
      </c>
      <c r="B320" s="53"/>
      <c r="C320" s="53"/>
      <c r="D320" s="53"/>
      <c r="E320" s="53"/>
      <c r="F320" s="53"/>
      <c r="G320" s="53"/>
      <c r="H320" s="54"/>
      <c r="I320" s="53"/>
      <c r="J320" s="53"/>
      <c r="K320" s="53"/>
      <c r="L320" s="43"/>
      <c r="M320" s="43"/>
      <c r="N320" s="43"/>
      <c r="O320" s="43"/>
    </row>
    <row r="321" spans="1:15" ht="23.25">
      <c r="A321" s="53" t="s">
        <v>598</v>
      </c>
      <c r="B321" s="53"/>
      <c r="C321" s="53"/>
      <c r="D321" s="53"/>
      <c r="E321" s="53"/>
      <c r="F321" s="53"/>
      <c r="G321" s="53"/>
      <c r="H321" s="54"/>
      <c r="I321" s="53"/>
      <c r="J321" s="53"/>
      <c r="K321" s="53"/>
      <c r="L321" s="43"/>
      <c r="M321" s="43"/>
      <c r="N321" s="43"/>
      <c r="O321" s="43"/>
    </row>
    <row r="322" spans="1:15" ht="23.25">
      <c r="A322" s="53" t="s">
        <v>599</v>
      </c>
      <c r="B322" s="53"/>
      <c r="C322" s="53"/>
      <c r="D322" s="53"/>
      <c r="E322" s="53"/>
      <c r="F322" s="53"/>
      <c r="G322" s="53"/>
      <c r="H322" s="54"/>
      <c r="I322" s="53"/>
      <c r="J322" s="53"/>
      <c r="K322" s="53"/>
      <c r="L322" s="43"/>
      <c r="M322" s="43"/>
      <c r="N322" s="43"/>
      <c r="O322" s="43"/>
    </row>
    <row r="323" spans="1:15" ht="23.25">
      <c r="A323" s="53"/>
      <c r="B323" s="53"/>
      <c r="C323" s="53"/>
      <c r="D323" s="53"/>
      <c r="E323" s="53"/>
      <c r="F323" s="53"/>
      <c r="G323" s="53"/>
      <c r="H323" s="54"/>
      <c r="I323" s="53"/>
      <c r="J323" s="53"/>
      <c r="K323" s="53"/>
      <c r="L323" s="43"/>
      <c r="M323" s="43"/>
      <c r="N323" s="43"/>
      <c r="O323" s="43"/>
    </row>
    <row r="324" spans="1:15" ht="23.25">
      <c r="A324" s="45" t="s">
        <v>534</v>
      </c>
      <c r="B324" s="53"/>
      <c r="C324" s="53"/>
      <c r="D324" s="53"/>
      <c r="E324" s="53"/>
      <c r="F324" s="53"/>
      <c r="G324" s="53"/>
      <c r="H324" s="54"/>
      <c r="I324" s="53"/>
      <c r="J324" s="53"/>
      <c r="K324" s="53"/>
      <c r="L324" s="43"/>
      <c r="M324" s="43"/>
      <c r="N324" s="43"/>
      <c r="O324" s="43"/>
    </row>
    <row r="325" spans="1:15" ht="23.25">
      <c r="A325" s="53"/>
      <c r="B325" s="53"/>
      <c r="C325" s="53"/>
      <c r="D325" s="53"/>
      <c r="E325" s="53"/>
      <c r="F325" s="53"/>
      <c r="G325" s="53"/>
      <c r="H325" s="54"/>
      <c r="I325" s="53"/>
      <c r="J325" s="53"/>
      <c r="K325" s="53"/>
      <c r="L325" s="43"/>
      <c r="M325" s="43"/>
      <c r="N325" s="43"/>
      <c r="O325" s="43"/>
    </row>
    <row r="326" spans="1:15" ht="23.25">
      <c r="A326" s="53" t="s">
        <v>600</v>
      </c>
      <c r="B326" s="53"/>
      <c r="C326" s="53"/>
      <c r="D326" s="53"/>
      <c r="E326" s="53"/>
      <c r="F326" s="53"/>
      <c r="G326" s="53"/>
      <c r="H326" s="54"/>
      <c r="I326" s="53"/>
      <c r="J326" s="53"/>
      <c r="K326" s="53"/>
      <c r="L326" s="43"/>
      <c r="M326" s="43"/>
      <c r="N326" s="43"/>
      <c r="O326" s="43"/>
    </row>
    <row r="327" spans="1:15" ht="23.25">
      <c r="A327" s="53" t="s">
        <v>601</v>
      </c>
      <c r="B327" s="53"/>
      <c r="C327" s="53"/>
      <c r="D327" s="53"/>
      <c r="E327" s="53"/>
      <c r="F327" s="53"/>
      <c r="G327" s="53"/>
      <c r="H327" s="54"/>
      <c r="I327" s="53"/>
      <c r="J327" s="53"/>
      <c r="K327" s="53"/>
      <c r="L327" s="43"/>
      <c r="M327" s="43"/>
      <c r="N327" s="43"/>
      <c r="O327" s="43"/>
    </row>
    <row r="328" spans="1:15" ht="23.25">
      <c r="A328" s="53" t="s">
        <v>602</v>
      </c>
      <c r="B328" s="53"/>
      <c r="C328" s="53"/>
      <c r="D328" s="53"/>
      <c r="E328" s="53"/>
      <c r="F328" s="53"/>
      <c r="G328" s="53"/>
      <c r="H328" s="54"/>
      <c r="I328" s="53"/>
      <c r="J328" s="53"/>
      <c r="K328" s="53"/>
      <c r="L328" s="43"/>
      <c r="M328" s="43"/>
      <c r="N328" s="43"/>
      <c r="O328" s="43"/>
    </row>
    <row r="329" spans="1:15" ht="23.25">
      <c r="A329" s="53" t="s">
        <v>603</v>
      </c>
      <c r="B329" s="53"/>
      <c r="C329" s="53"/>
      <c r="D329" s="53"/>
      <c r="E329" s="53"/>
      <c r="F329" s="53"/>
      <c r="G329" s="53"/>
      <c r="H329" s="54"/>
      <c r="I329" s="53"/>
      <c r="J329" s="53"/>
      <c r="K329" s="53"/>
      <c r="L329" s="43"/>
      <c r="M329" s="43"/>
      <c r="N329" s="43"/>
      <c r="O329" s="43"/>
    </row>
    <row r="330" spans="1:15" ht="23.25">
      <c r="A330" s="53" t="s">
        <v>604</v>
      </c>
      <c r="B330" s="53"/>
      <c r="C330" s="53"/>
      <c r="D330" s="53"/>
      <c r="E330" s="53"/>
      <c r="F330" s="53"/>
      <c r="G330" s="53"/>
      <c r="H330" s="54"/>
      <c r="I330" s="53"/>
      <c r="J330" s="53"/>
      <c r="K330" s="53"/>
      <c r="L330" s="43"/>
      <c r="M330" s="43"/>
      <c r="N330" s="43"/>
      <c r="O330" s="43"/>
    </row>
    <row r="331" spans="1:15" ht="23.25">
      <c r="A331" s="53"/>
      <c r="B331" s="53"/>
      <c r="C331" s="53"/>
      <c r="D331" s="53"/>
      <c r="E331" s="53"/>
      <c r="F331" s="53"/>
      <c r="G331" s="53"/>
      <c r="H331" s="54"/>
      <c r="I331" s="53"/>
      <c r="J331" s="53"/>
      <c r="K331" s="53"/>
      <c r="L331" s="43"/>
      <c r="M331" s="43"/>
      <c r="N331" s="43"/>
      <c r="O331" s="43"/>
    </row>
    <row r="332" spans="1:15" ht="23.25">
      <c r="A332" s="45" t="s">
        <v>542</v>
      </c>
      <c r="B332" s="45"/>
      <c r="C332" s="53"/>
      <c r="D332" s="53"/>
      <c r="E332" s="53"/>
      <c r="F332" s="53"/>
      <c r="G332" s="53"/>
      <c r="H332" s="54"/>
      <c r="I332" s="53"/>
      <c r="J332" s="53"/>
      <c r="K332" s="53"/>
      <c r="L332" s="43"/>
      <c r="M332" s="43"/>
      <c r="N332" s="43"/>
      <c r="O332" s="43"/>
    </row>
    <row r="333" spans="1:15" ht="23.25">
      <c r="A333" s="53"/>
      <c r="B333" s="53"/>
      <c r="C333" s="53"/>
      <c r="D333" s="53"/>
      <c r="E333" s="53"/>
      <c r="F333" s="53"/>
      <c r="G333" s="53"/>
      <c r="H333" s="54"/>
      <c r="I333" s="53"/>
      <c r="J333" s="53"/>
      <c r="K333" s="53"/>
      <c r="L333" s="43"/>
      <c r="M333" s="43"/>
      <c r="N333" s="43"/>
      <c r="O333" s="43"/>
    </row>
    <row r="334" spans="1:15" ht="26.25" customHeight="1">
      <c r="A334" s="53" t="s">
        <v>543</v>
      </c>
      <c r="B334" s="53"/>
      <c r="C334" s="53"/>
      <c r="D334" s="53"/>
      <c r="E334" s="53"/>
      <c r="F334" s="53" t="s">
        <v>544</v>
      </c>
      <c r="G334" s="53"/>
      <c r="H334" s="51" t="e">
        <f>ตาราง!I207</f>
        <v>#REF!</v>
      </c>
      <c r="I334" s="53" t="s">
        <v>146</v>
      </c>
      <c r="J334" s="53"/>
      <c r="K334" s="53"/>
      <c r="L334" s="43"/>
      <c r="M334" s="43"/>
      <c r="N334" s="43"/>
      <c r="O334" s="43"/>
    </row>
    <row r="335" spans="1:15" ht="23.25">
      <c r="A335" s="53"/>
      <c r="B335" s="53"/>
      <c r="C335" s="53"/>
      <c r="D335" s="53"/>
      <c r="E335" s="53"/>
      <c r="F335" s="53"/>
      <c r="G335" s="53"/>
      <c r="H335" s="54"/>
      <c r="I335" s="53"/>
      <c r="J335" s="53"/>
      <c r="K335" s="53"/>
      <c r="L335" s="43"/>
      <c r="M335" s="43"/>
      <c r="N335" s="43"/>
      <c r="O335" s="43"/>
    </row>
    <row r="336" spans="1:15" ht="23.25">
      <c r="A336" s="53"/>
      <c r="B336" s="53"/>
      <c r="C336" s="53"/>
      <c r="D336" s="53"/>
      <c r="E336" s="53"/>
      <c r="F336" s="53"/>
      <c r="G336" s="53"/>
      <c r="H336" s="54"/>
      <c r="I336" s="53"/>
      <c r="J336" s="53"/>
      <c r="K336" s="53"/>
      <c r="L336" s="43"/>
      <c r="M336" s="43"/>
      <c r="N336" s="43"/>
      <c r="O336" s="43"/>
    </row>
    <row r="337" spans="1:15" ht="23.25">
      <c r="A337" s="53"/>
      <c r="B337" s="53"/>
      <c r="C337" s="53"/>
      <c r="D337" s="53"/>
      <c r="E337" s="53"/>
      <c r="F337" s="53"/>
      <c r="G337" s="53"/>
      <c r="H337" s="54"/>
      <c r="I337" s="53"/>
      <c r="J337" s="53"/>
      <c r="K337" s="53"/>
      <c r="L337" s="43"/>
      <c r="M337" s="43"/>
      <c r="N337" s="43"/>
      <c r="O337" s="43"/>
    </row>
    <row r="338" spans="1:15" ht="23.25">
      <c r="A338" s="53"/>
      <c r="B338" s="53"/>
      <c r="C338" s="53"/>
      <c r="D338" s="53"/>
      <c r="E338" s="53"/>
      <c r="F338" s="53"/>
      <c r="G338" s="53"/>
      <c r="H338" s="54"/>
      <c r="I338" s="53"/>
      <c r="J338" s="53"/>
      <c r="K338" s="53"/>
      <c r="L338" s="43"/>
      <c r="M338" s="43"/>
      <c r="N338" s="43"/>
      <c r="O338" s="43"/>
    </row>
    <row r="339" spans="1:15" ht="23.25">
      <c r="A339" s="53"/>
      <c r="B339" s="53"/>
      <c r="C339" s="53"/>
      <c r="D339" s="53"/>
      <c r="E339" s="53"/>
      <c r="F339" s="53"/>
      <c r="G339" s="53"/>
      <c r="H339" s="54"/>
      <c r="I339" s="53"/>
      <c r="J339" s="53"/>
      <c r="K339" s="53"/>
      <c r="L339" s="43"/>
      <c r="M339" s="43"/>
      <c r="N339" s="43"/>
      <c r="O339" s="43"/>
    </row>
    <row r="340" spans="1:15" ht="23.25">
      <c r="A340" s="53"/>
      <c r="B340" s="43"/>
      <c r="C340" s="43"/>
      <c r="D340" s="43"/>
      <c r="E340" s="43"/>
      <c r="F340" s="43"/>
      <c r="G340" s="43"/>
      <c r="H340" s="68"/>
      <c r="I340" s="43"/>
      <c r="J340" s="43"/>
      <c r="K340" s="43"/>
      <c r="L340" s="43"/>
      <c r="M340" s="43"/>
      <c r="N340" s="43"/>
      <c r="O340" s="43"/>
    </row>
    <row r="341" spans="1:15" ht="21">
      <c r="A341" s="43"/>
      <c r="B341" s="43"/>
      <c r="C341" s="43"/>
      <c r="D341" s="43"/>
      <c r="E341" s="43"/>
      <c r="F341" s="43"/>
      <c r="G341" s="43"/>
      <c r="H341" s="68"/>
      <c r="I341" s="43"/>
      <c r="J341" s="43"/>
      <c r="K341" s="43"/>
      <c r="L341" s="43"/>
      <c r="M341" s="43"/>
      <c r="N341" s="43"/>
      <c r="O341" s="43"/>
    </row>
    <row r="342" spans="1:15" ht="21">
      <c r="A342" s="43"/>
      <c r="B342" s="43"/>
      <c r="C342" s="43"/>
      <c r="D342" s="43"/>
      <c r="E342" s="43"/>
      <c r="F342" s="43"/>
      <c r="G342" s="43"/>
      <c r="H342" s="141"/>
      <c r="I342" s="43"/>
      <c r="J342" s="43"/>
      <c r="K342" s="43"/>
      <c r="L342" s="43"/>
      <c r="M342" s="43"/>
      <c r="N342" s="43"/>
      <c r="O342" s="43"/>
    </row>
  </sheetData>
  <sheetProtection/>
  <mergeCells count="70">
    <mergeCell ref="A2:K2"/>
    <mergeCell ref="A3:K3"/>
    <mergeCell ref="A4:K4"/>
    <mergeCell ref="A6:K6"/>
    <mergeCell ref="A7:K7"/>
    <mergeCell ref="A8:K8"/>
    <mergeCell ref="A41:K41"/>
    <mergeCell ref="A42:K42"/>
    <mergeCell ref="A36:K36"/>
    <mergeCell ref="A37:K37"/>
    <mergeCell ref="A108:K108"/>
    <mergeCell ref="A109:K109"/>
    <mergeCell ref="A110:K110"/>
    <mergeCell ref="A38:K38"/>
    <mergeCell ref="A40:K40"/>
    <mergeCell ref="A208:K208"/>
    <mergeCell ref="A210:K210"/>
    <mergeCell ref="A174:K174"/>
    <mergeCell ref="A176:K176"/>
    <mergeCell ref="A177:K177"/>
    <mergeCell ref="A178:K178"/>
    <mergeCell ref="A313:K313"/>
    <mergeCell ref="A314:K314"/>
    <mergeCell ref="A308:K308"/>
    <mergeCell ref="A309:K309"/>
    <mergeCell ref="A310:K310"/>
    <mergeCell ref="A312:K312"/>
    <mergeCell ref="A307:J307"/>
    <mergeCell ref="A1:J1"/>
    <mergeCell ref="A35:J35"/>
    <mergeCell ref="A103:J103"/>
    <mergeCell ref="A171:J171"/>
    <mergeCell ref="A242:K242"/>
    <mergeCell ref="A244:K244"/>
    <mergeCell ref="A245:K245"/>
    <mergeCell ref="A246:K246"/>
    <mergeCell ref="A211:K211"/>
    <mergeCell ref="A69:J69"/>
    <mergeCell ref="A70:K70"/>
    <mergeCell ref="A71:K71"/>
    <mergeCell ref="A72:K72"/>
    <mergeCell ref="A207:K207"/>
    <mergeCell ref="A74:K74"/>
    <mergeCell ref="A75:K75"/>
    <mergeCell ref="A76:K76"/>
    <mergeCell ref="A137:J137"/>
    <mergeCell ref="A172:K172"/>
    <mergeCell ref="A173:K173"/>
    <mergeCell ref="A104:K104"/>
    <mergeCell ref="A105:K105"/>
    <mergeCell ref="A106:K106"/>
    <mergeCell ref="A138:K138"/>
    <mergeCell ref="A139:K139"/>
    <mergeCell ref="A140:K140"/>
    <mergeCell ref="A142:K142"/>
    <mergeCell ref="A143:K143"/>
    <mergeCell ref="A144:K144"/>
    <mergeCell ref="A273:J273"/>
    <mergeCell ref="A274:K274"/>
    <mergeCell ref="A205:J205"/>
    <mergeCell ref="A239:J239"/>
    <mergeCell ref="A212:K212"/>
    <mergeCell ref="A240:K240"/>
    <mergeCell ref="A241:K241"/>
    <mergeCell ref="A206:K206"/>
    <mergeCell ref="A280:K280"/>
    <mergeCell ref="A275:K275"/>
    <mergeCell ref="A276:K276"/>
    <mergeCell ref="A278:K278"/>
    <mergeCell ref="A279:K279"/>
  </mergeCells>
  <printOptions/>
  <pageMargins left="0.9448818897637796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FasterUser</cp:lastModifiedBy>
  <cp:lastPrinted>2012-03-27T03:43:08Z</cp:lastPrinted>
  <dcterms:created xsi:type="dcterms:W3CDTF">2006-07-12T02:28:36Z</dcterms:created>
  <dcterms:modified xsi:type="dcterms:W3CDTF">2013-04-23T06:50:58Z</dcterms:modified>
  <cp:category/>
  <cp:version/>
  <cp:contentType/>
  <cp:contentStatus/>
</cp:coreProperties>
</file>